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INTEL\Desktop\DOC PARA RENDICION DE CUENTAS 2017\"/>
    </mc:Choice>
  </mc:AlternateContent>
  <xr:revisionPtr revIDLastSave="0" documentId="8_{3B3BFDE3-9FF6-4E18-B6E0-680AB0460442}" xr6:coauthVersionLast="31" xr6:coauthVersionMax="31" xr10:uidLastSave="{00000000-0000-0000-0000-000000000000}"/>
  <bookViews>
    <workbookView xWindow="0" yWindow="0" windowWidth="21600" windowHeight="9525" firstSheet="1" activeTab="4" xr2:uid="{00000000-000D-0000-FFFF-FFFF00000000}"/>
  </bookViews>
  <sheets>
    <sheet name="Remuneraciones" sheetId="11" r:id="rId1"/>
    <sheet name="Financiamiento" sheetId="12" r:id="rId2"/>
    <sheet name="POA REF. CAPITAL" sheetId="22" r:id="rId3"/>
    <sheet name="POA REF. 15 BINES Y SERV." sheetId="35" r:id="rId4"/>
    <sheet name="POA REF. 14-2017 INVERSION" sheetId="3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36" l="1"/>
  <c r="R25" i="36"/>
  <c r="S25" i="36" s="1"/>
  <c r="P25" i="36"/>
  <c r="P24" i="36"/>
  <c r="R23" i="36"/>
  <c r="S23" i="36" s="1"/>
  <c r="P23" i="36"/>
  <c r="S22" i="36"/>
  <c r="R22" i="36"/>
  <c r="P22" i="36"/>
  <c r="M22" i="36"/>
  <c r="S21" i="36"/>
  <c r="R21" i="36"/>
  <c r="P21" i="36"/>
  <c r="N20" i="36"/>
  <c r="N26" i="36" s="1"/>
  <c r="R19" i="36"/>
  <c r="S19" i="36" s="1"/>
  <c r="M19" i="36"/>
  <c r="P19" i="36" s="1"/>
  <c r="R18" i="36"/>
  <c r="S18" i="36" s="1"/>
  <c r="M18" i="36"/>
  <c r="P18" i="36" s="1"/>
  <c r="R17" i="36"/>
  <c r="S17" i="36" s="1"/>
  <c r="P17" i="36"/>
  <c r="S16" i="36"/>
  <c r="R16" i="36"/>
  <c r="P16" i="36"/>
  <c r="R15" i="36"/>
  <c r="S15" i="36" s="1"/>
  <c r="P15" i="36"/>
  <c r="R14" i="36"/>
  <c r="S14" i="36" s="1"/>
  <c r="P14" i="36"/>
  <c r="S13" i="36"/>
  <c r="R13" i="36"/>
  <c r="P13" i="36"/>
  <c r="M13" i="36"/>
  <c r="S12" i="36"/>
  <c r="R12" i="36"/>
  <c r="P12" i="36"/>
  <c r="M12" i="36"/>
  <c r="S11" i="36"/>
  <c r="R11" i="36"/>
  <c r="P11" i="36"/>
  <c r="R10" i="36"/>
  <c r="S10" i="36" s="1"/>
  <c r="P10" i="36"/>
  <c r="S9" i="36"/>
  <c r="R9" i="36"/>
  <c r="P9" i="36"/>
  <c r="R8" i="36"/>
  <c r="S8" i="36" s="1"/>
  <c r="P8" i="36"/>
  <c r="O8" i="35"/>
  <c r="O30" i="35"/>
  <c r="P29" i="35"/>
  <c r="P28" i="35"/>
  <c r="Q28" i="35" s="1"/>
  <c r="R28" i="35" s="1"/>
  <c r="S28" i="35" s="1"/>
  <c r="P27" i="35"/>
  <c r="Q26" i="35"/>
  <c r="R26" i="35" s="1"/>
  <c r="S26" i="35" s="1"/>
  <c r="P26" i="35"/>
  <c r="P25" i="35"/>
  <c r="P24" i="35"/>
  <c r="Q24" i="35" s="1"/>
  <c r="R24" i="35" s="1"/>
  <c r="S24" i="35" s="1"/>
  <c r="P23" i="35"/>
  <c r="P22" i="35"/>
  <c r="Q22" i="35" s="1"/>
  <c r="R22" i="35" s="1"/>
  <c r="S22" i="35" s="1"/>
  <c r="P21" i="35"/>
  <c r="P20" i="35"/>
  <c r="Q20" i="35" s="1"/>
  <c r="R20" i="35" s="1"/>
  <c r="S20" i="35" s="1"/>
  <c r="P19" i="35"/>
  <c r="Q19" i="35" s="1"/>
  <c r="Q18" i="35"/>
  <c r="R18" i="35" s="1"/>
  <c r="S18" i="35" s="1"/>
  <c r="P18" i="35"/>
  <c r="P17" i="35"/>
  <c r="Q17" i="35" s="1"/>
  <c r="R17" i="35" s="1"/>
  <c r="S17" i="35" s="1"/>
  <c r="P16" i="35"/>
  <c r="Q16" i="35" s="1"/>
  <c r="R16" i="35" s="1"/>
  <c r="S16" i="35" s="1"/>
  <c r="P15" i="35"/>
  <c r="Q15" i="35" s="1"/>
  <c r="R15" i="35" s="1"/>
  <c r="S15" i="35" s="1"/>
  <c r="O15" i="35"/>
  <c r="N15" i="35"/>
  <c r="M15" i="35"/>
  <c r="M30" i="35" s="1"/>
  <c r="P14" i="35"/>
  <c r="Q14" i="35" s="1"/>
  <c r="R14" i="35" s="1"/>
  <c r="S14" i="35" s="1"/>
  <c r="P13" i="35"/>
  <c r="P12" i="35"/>
  <c r="P11" i="35"/>
  <c r="Q11" i="35" s="1"/>
  <c r="R11" i="35" s="1"/>
  <c r="S11" i="35" s="1"/>
  <c r="P10" i="35"/>
  <c r="Q10" i="35" s="1"/>
  <c r="Q9" i="35"/>
  <c r="R9" i="35" s="1"/>
  <c r="S9" i="35" s="1"/>
  <c r="P9" i="35"/>
  <c r="N8" i="35"/>
  <c r="P7" i="35"/>
  <c r="Q7" i="35" s="1"/>
  <c r="R7" i="35" s="1"/>
  <c r="S7" i="35" s="1"/>
  <c r="Q6" i="35"/>
  <c r="R6" i="35" s="1"/>
  <c r="S6" i="35" s="1"/>
  <c r="P6" i="35"/>
  <c r="P5" i="35"/>
  <c r="T6" i="35" l="1"/>
  <c r="T9" i="35"/>
  <c r="T26" i="35"/>
  <c r="T22" i="35"/>
  <c r="T13" i="35"/>
  <c r="Q13" i="35"/>
  <c r="R13" i="35" s="1"/>
  <c r="S13" i="35" s="1"/>
  <c r="M26" i="36"/>
  <c r="P20" i="36"/>
  <c r="Q20" i="36" s="1"/>
  <c r="R20" i="36" s="1"/>
  <c r="S20" i="36" s="1"/>
  <c r="P26" i="36"/>
  <c r="P8" i="35"/>
  <c r="P30" i="35" s="1"/>
  <c r="Q30" i="35" s="1"/>
  <c r="R30" i="35" s="1"/>
  <c r="S30" i="35" s="1"/>
  <c r="R19" i="35"/>
  <c r="S19" i="35" s="1"/>
  <c r="T19" i="35"/>
  <c r="R10" i="35"/>
  <c r="S10" i="35" s="1"/>
  <c r="T18" i="35"/>
  <c r="T27" i="35"/>
  <c r="T7" i="35"/>
  <c r="T15" i="35"/>
  <c r="T16" i="35"/>
  <c r="T20" i="35"/>
  <c r="Q23" i="35"/>
  <c r="R23" i="35" s="1"/>
  <c r="S23" i="35" s="1"/>
  <c r="T24" i="35"/>
  <c r="Q27" i="35"/>
  <c r="R27" i="35" s="1"/>
  <c r="S27" i="35" s="1"/>
  <c r="T17" i="35"/>
  <c r="Q5" i="35"/>
  <c r="R5" i="35" s="1"/>
  <c r="S5" i="35" s="1"/>
  <c r="Q12" i="35"/>
  <c r="R12" i="35" s="1"/>
  <c r="S12" i="35" s="1"/>
  <c r="Q21" i="35"/>
  <c r="R21" i="35" s="1"/>
  <c r="S21" i="35" s="1"/>
  <c r="Q25" i="35"/>
  <c r="R25" i="35" s="1"/>
  <c r="S25" i="35" s="1"/>
  <c r="Q29" i="35"/>
  <c r="R29" i="35" s="1"/>
  <c r="S29" i="35" s="1"/>
  <c r="N30" i="35"/>
  <c r="T11" i="35"/>
  <c r="T14" i="35"/>
  <c r="T28" i="35"/>
  <c r="T5" i="35"/>
  <c r="Q8" i="35" l="1"/>
  <c r="R8" i="35" s="1"/>
  <c r="S8" i="35" s="1"/>
  <c r="T10" i="35"/>
  <c r="T21" i="35"/>
  <c r="T23" i="35"/>
  <c r="T12" i="35"/>
  <c r="T29" i="35"/>
  <c r="T25" i="35"/>
  <c r="T8" i="35" l="1"/>
  <c r="T30" i="35"/>
  <c r="O7" i="22" l="1"/>
  <c r="M7" i="22"/>
  <c r="P6" i="22"/>
  <c r="P5" i="22"/>
  <c r="N7" i="22"/>
  <c r="Q5" i="22" l="1"/>
  <c r="R5" i="22" s="1"/>
  <c r="S5" i="22" s="1"/>
  <c r="P7" i="22"/>
  <c r="Q7" i="22" s="1"/>
  <c r="R7" i="22" s="1"/>
  <c r="S7" i="22" s="1"/>
  <c r="Q6" i="22"/>
  <c r="R6" i="22" s="1"/>
  <c r="S6" i="22" s="1"/>
  <c r="T5" i="22" l="1"/>
  <c r="T6" i="22"/>
  <c r="T7" i="22" l="1"/>
  <c r="O12" i="11"/>
  <c r="N12" i="11"/>
  <c r="M12" i="11"/>
  <c r="O7" i="12"/>
  <c r="N7" i="12"/>
  <c r="M7" i="12"/>
  <c r="P6" i="12"/>
  <c r="P5" i="12"/>
  <c r="Q5" i="12" s="1"/>
  <c r="R5" i="12" s="1"/>
  <c r="S5" i="12" s="1"/>
  <c r="P7" i="12" l="1"/>
  <c r="Q7" i="12" s="1"/>
  <c r="R7" i="12" s="1"/>
  <c r="S7" i="12" s="1"/>
  <c r="T5" i="12"/>
  <c r="Q6" i="12"/>
  <c r="R6" i="12" s="1"/>
  <c r="S6" i="12" s="1"/>
  <c r="T6" i="12" l="1"/>
  <c r="T7" i="12" l="1"/>
  <c r="P11" i="11"/>
  <c r="Q11" i="11" s="1"/>
  <c r="R11" i="11" s="1"/>
  <c r="S11" i="11" s="1"/>
  <c r="P10" i="11"/>
  <c r="Q10" i="11" s="1"/>
  <c r="R10" i="11" s="1"/>
  <c r="S10" i="11" s="1"/>
  <c r="P9" i="11"/>
  <c r="P8" i="11"/>
  <c r="Q8" i="11" s="1"/>
  <c r="R8" i="11" s="1"/>
  <c r="S8" i="11" s="1"/>
  <c r="P7" i="11"/>
  <c r="Q7" i="11" s="1"/>
  <c r="R7" i="11" s="1"/>
  <c r="S7" i="11" s="1"/>
  <c r="P6" i="11"/>
  <c r="Q6" i="11" s="1"/>
  <c r="R6" i="11" s="1"/>
  <c r="S6" i="11" s="1"/>
  <c r="P5" i="11"/>
  <c r="Q5" i="11" l="1"/>
  <c r="R5" i="11" s="1"/>
  <c r="S5" i="11" s="1"/>
  <c r="P12" i="11"/>
  <c r="Q9" i="11"/>
  <c r="R9" i="11" s="1"/>
  <c r="S9" i="11" s="1"/>
  <c r="T5" i="11"/>
  <c r="T8" i="11"/>
  <c r="T6" i="11"/>
  <c r="T7" i="11"/>
  <c r="T10" i="11"/>
  <c r="T11" i="11"/>
  <c r="Q12" i="11"/>
  <c r="R12" i="11" s="1"/>
  <c r="S12" i="11" s="1"/>
  <c r="T9" i="11" l="1"/>
  <c r="T1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Indique el área de su unidad de acuerdo a lo establecido en el Art. 230 de la COOTAD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Corresponde a los subprogramas establecidos en su unidad administrativa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3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3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3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Se refiere a los bienes o servicos a contratar</t>
        </r>
      </text>
    </comment>
    <comment ref="M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Indique la planificacion  cuatrianual</t>
        </r>
      </text>
    </comment>
    <comment ref="U3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U4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V4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Indique el área de su unidad de acuerdo a lo establecido en el Art. 230 de la COOTAD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Corresponde a los subprogramas establecidos en su unidad administrativa</t>
        </r>
      </text>
    </comment>
    <comment ref="F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3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3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3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Se refiere a los bienes o servicos a contratar</t>
        </r>
      </text>
    </comment>
    <comment ref="M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Indique la planificacion  cuatrianual</t>
        </r>
      </text>
    </comment>
    <comment ref="U3" authorId="2" shapeId="0" xr:uid="{00000000-0006-0000-01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U4" authorId="2" shapeId="0" xr:uid="{00000000-0006-0000-01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V4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Indique el área de su unidad de acuerdo a lo establecido en el Art. 230 de la COOTAD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Corresponde a los subprogramas establecidos en su unidad administrativa</t>
        </r>
      </text>
    </comment>
    <comment ref="F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3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3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3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Se refiere a los bienes o servicos a contratar</t>
        </r>
      </text>
    </comment>
    <comment ref="M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Indique la planificacion  cuatrianual</t>
        </r>
      </text>
    </comment>
    <comment ref="U3" authorId="2" shapeId="0" xr:uid="{00000000-0006-0000-02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U4" authorId="2" shapeId="0" xr:uid="{00000000-0006-0000-02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V4" authorId="2" shapeId="0" xr:uid="{00000000-0006-0000-02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  <author>ADMINISTRADOR-PC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Indique el área de su unidad de acuerdo a lo establecido en el Art. 230 de la COOTAD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Corresponde a los subprogramas establecidos en su unidad administrativa</t>
        </r>
      </text>
    </comment>
    <comment ref="F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3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3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Se refiere a los bienes o servicos a contratar</t>
        </r>
      </text>
    </comment>
    <comment ref="M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Indique la planificacion  cuatrianual</t>
        </r>
      </text>
    </comment>
    <comment ref="U3" authorId="2" shapeId="0" xr:uid="{00000000-0006-0000-03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U4" authorId="2" shapeId="0" xr:uid="{00000000-0006-0000-03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V4" authorId="2" shapeId="0" xr:uid="{00000000-0006-0000-03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  <comment ref="N14" authorId="3" shapeId="0" xr:uid="{00000000-0006-0000-0300-00000C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MANTENIMIENTO SISTEMAS INFORMATICOS 1000,
00
</t>
        </r>
      </text>
    </comment>
    <comment ref="M15" authorId="3" shapeId="0" xr:uid="{00000000-0006-0000-0300-00000D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auditor CONTABLE 
2000,00
y juridico 400
</t>
        </r>
      </text>
    </comment>
    <comment ref="N15" authorId="3" shapeId="0" xr:uid="{00000000-0006-0000-0300-00000E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de juriddico
</t>
        </r>
      </text>
    </comment>
    <comment ref="O15" authorId="3" shapeId="0" xr:uid="{00000000-0006-0000-0300-00000F000000}">
      <text>
        <r>
          <rPr>
            <b/>
            <sz val="9"/>
            <color indexed="81"/>
            <rFont val="Tahoma"/>
            <family val="2"/>
          </rPr>
          <t>ADMINISTRADOR :
juridico</t>
        </r>
      </text>
    </comment>
    <comment ref="N16" authorId="3" shapeId="0" xr:uid="{00000000-0006-0000-0300-000010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MANTENIMIENTO SISTEMAS INFORMATICOS 1000,
00
</t>
        </r>
      </text>
    </comment>
    <comment ref="N17" authorId="3" shapeId="0" xr:uid="{00000000-0006-0000-0300-000011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MANTENIMIENTO SISTEMAS INFORMATICOS 1000,
00
</t>
        </r>
      </text>
    </comment>
    <comment ref="N19" authorId="3" shapeId="0" xr:uid="{00000000-0006-0000-0300-000012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toners-tintas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Mercy</author>
    <author>Marco Moncayo</author>
    <author>Marco Vinicio Moncayo Gonzalez</author>
    <author>ADMINISTRADOR-PC</author>
  </authors>
  <commentList>
    <comment ref="A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Indique el área de su unidad de acuerdo a lo establecido en el Art. 230 de la COOTAD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Corresponde al programa que el GAD Municipal ha establecido para su Unidad de acuerdo al Art. 229 del COOTAD
</t>
        </r>
      </text>
    </comment>
    <comment ref="D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Corresponde a los subprogramas establecidos en su unidad administrativa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Se debe indicar el proyecto establecido en plan operativo anual de unidad administrativa
</t>
        </r>
      </text>
    </comment>
    <comment ref="H6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Corresponde a las actividades a desarrollarse en el
 proyecto</t>
        </r>
      </text>
    </comment>
    <comment ref="J6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Indique la partida de gasto que sera afectada de acuerdo al clasificador presupuestario del gasto
</t>
        </r>
      </text>
    </comment>
    <comment ref="L6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Se refiere a los bienes o servicos a contratar
</t>
        </r>
      </text>
    </comment>
    <comment ref="M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Indique la planificacionb cuatriaual</t>
        </r>
      </text>
    </comment>
    <comment ref="U6" authorId="2" shapeId="0" xr:uid="{00000000-0006-0000-0400-000009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Se refiere a las políticas de equidad
</t>
        </r>
      </text>
    </comment>
    <comment ref="U7" authorId="2" shapeId="0" xr:uid="{00000000-0006-0000-0400-00000A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Coloque el código de la política de equidad al último nivel
 </t>
        </r>
      </text>
    </comment>
    <comment ref="V7" authorId="2" shapeId="0" xr:uid="{00000000-0006-0000-0400-00000B000000}">
      <text>
        <r>
          <rPr>
            <b/>
            <sz val="9"/>
            <color indexed="81"/>
            <rFont val="Tahoma"/>
            <family val="2"/>
          </rPr>
          <t>Marco Vinicio Moncayo Gonzalez:</t>
        </r>
        <r>
          <rPr>
            <sz val="9"/>
            <color indexed="81"/>
            <rFont val="Tahoma"/>
            <family val="2"/>
          </rPr>
          <t xml:space="preserve">
Copie y pegue el nombre de la política de acuerdo al código de la columna anterior
</t>
        </r>
      </text>
    </comment>
    <comment ref="K8" authorId="3" shapeId="0" xr:uid="{00000000-0006-0000-0400-00000C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incementar en el presupuesto
</t>
        </r>
      </text>
    </comment>
    <comment ref="L8" authorId="3" shapeId="0" xr:uid="{00000000-0006-0000-0400-00000D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incementar en el presupuesto
</t>
        </r>
      </text>
    </comment>
    <comment ref="M8" authorId="3" shapeId="0" xr:uid="{00000000-0006-0000-0400-00000E000000}">
      <text>
        <r>
          <rPr>
            <b/>
            <sz val="9"/>
            <color indexed="81"/>
            <rFont val="Tahoma"/>
            <family val="2"/>
          </rPr>
          <t>ADMINISTRADOR-PC:</t>
        </r>
        <r>
          <rPr>
            <sz val="9"/>
            <color indexed="81"/>
            <rFont val="Tahoma"/>
            <family val="2"/>
          </rPr>
          <t xml:space="preserve">
Letrero a la entrada al Parque.
</t>
        </r>
      </text>
    </comment>
  </commentList>
</comments>
</file>

<file path=xl/sharedStrings.xml><?xml version="1.0" encoding="utf-8"?>
<sst xmlns="http://schemas.openxmlformats.org/spreadsheetml/2006/main" count="823" uniqueCount="199">
  <si>
    <t>PROYECTO</t>
  </si>
  <si>
    <t>AREA</t>
  </si>
  <si>
    <t>PROGRAMA</t>
  </si>
  <si>
    <t>NOMBRE DEL PROGRAMA</t>
  </si>
  <si>
    <t>SUBPROGRAMA</t>
  </si>
  <si>
    <t>NOMBRE DEL SUBPROGRAMA</t>
  </si>
  <si>
    <t>NOMBRE DEL PROYECTO</t>
  </si>
  <si>
    <t>ACTIVIDAD</t>
  </si>
  <si>
    <t>NOMBRE DE LA ACTIVIDAD</t>
  </si>
  <si>
    <t>PARTIDA</t>
  </si>
  <si>
    <t>DENOMINACION</t>
  </si>
  <si>
    <t>PRODUCTO A CONTRATAR</t>
  </si>
  <si>
    <t>PLANIFICACION CUATRIMESTRAL</t>
  </si>
  <si>
    <t>ASIGNACION 2017</t>
  </si>
  <si>
    <t>PRESUPUESTO PLURIANUAL</t>
  </si>
  <si>
    <t>TOTAL PLURIANUAL</t>
  </si>
  <si>
    <t>POLITICA DE EQUIDAD</t>
  </si>
  <si>
    <t>1º</t>
  </si>
  <si>
    <t>2º</t>
  </si>
  <si>
    <t>3º</t>
  </si>
  <si>
    <t>Año 2018</t>
  </si>
  <si>
    <t>Año 2019</t>
  </si>
  <si>
    <t>Año 2020</t>
  </si>
  <si>
    <t xml:space="preserve">CODIGO </t>
  </si>
  <si>
    <t>NOMBRE</t>
  </si>
  <si>
    <t>01</t>
  </si>
  <si>
    <t>001</t>
  </si>
  <si>
    <t>PARQUE INDUSTRIAL DE LOJA</t>
  </si>
  <si>
    <t>MATERIALES DE ASEO</t>
  </si>
  <si>
    <t>REPUESTOS Y ACCESORIOS</t>
  </si>
  <si>
    <t>5.1.01.06</t>
  </si>
  <si>
    <t>SALARIOS UNIFICADOS</t>
  </si>
  <si>
    <t>SERVICIOS PERSONALES POR CONTRATO</t>
  </si>
  <si>
    <t>5.1.05.10</t>
  </si>
  <si>
    <t>5.1.02.03</t>
  </si>
  <si>
    <t>5.1.02.04</t>
  </si>
  <si>
    <t>DECIMO CUARTO SUELDO</t>
  </si>
  <si>
    <t>5.1.06.01</t>
  </si>
  <si>
    <t>APORTE PATRONAL</t>
  </si>
  <si>
    <t>5.1.06.02</t>
  </si>
  <si>
    <t>FONDO DE REVERSA</t>
  </si>
  <si>
    <t>5.1.07.07</t>
  </si>
  <si>
    <t>COMPENSACION POR VACACIONES NO GOZADAS POR CESACION DE FUNCIONES</t>
  </si>
  <si>
    <t>5.3.02.04</t>
  </si>
  <si>
    <t>EDISION, IMPRESIÓN, REPRODUCCION, PUBLICACIONES,SUSCRIPCIONES,FOTOCOPIADO,EMPASTADO</t>
  </si>
  <si>
    <t>5.3.02.07</t>
  </si>
  <si>
    <t>5.3.04.04</t>
  </si>
  <si>
    <t>MAQUINARIAS Y EQUIPOS (INSTALACION, MANTENIMIENTO Y REPARACION)</t>
  </si>
  <si>
    <t>5.3.04.05</t>
  </si>
  <si>
    <t>VEHICULOS (MANTENIMIENTO Y REPARACION)</t>
  </si>
  <si>
    <t>Mantenimiento de un vehiculo de placas LCL 0995</t>
  </si>
  <si>
    <t>5.3.06.03</t>
  </si>
  <si>
    <t xml:space="preserve">SERVICIO DE CAPACITACION </t>
  </si>
  <si>
    <t>Capacitacion al personal del parque</t>
  </si>
  <si>
    <t>5.3.06.06</t>
  </si>
  <si>
    <t>HONORARIOS POR CONTRATO CIVILES DE SERVICIOS</t>
  </si>
  <si>
    <t>Servicios Profesionales de abogado, Auditor</t>
  </si>
  <si>
    <t>5.3.08.03</t>
  </si>
  <si>
    <t>COMBUSTIBLES  Y LUBRICANTES</t>
  </si>
  <si>
    <t>5.3.08.04</t>
  </si>
  <si>
    <t xml:space="preserve">MATERIALES DE OFICINA </t>
  </si>
  <si>
    <t>5.3.08.05</t>
  </si>
  <si>
    <t>5.3.08.11</t>
  </si>
  <si>
    <t>5.3.08.13</t>
  </si>
  <si>
    <t>Papel Boon, Esferos, Lapiz, Grapa, Clips,toners, adhesivos , carpetas folder, archivadores.</t>
  </si>
  <si>
    <t>detergente, cloro, pinoklin, jabon liquido, escobas, trapeador,desifectante.</t>
  </si>
  <si>
    <t>Materiales electricos, materiales de gasfiteria,</t>
  </si>
  <si>
    <t>Repuestos y Accesorios</t>
  </si>
  <si>
    <t>7.3.06.04.01</t>
  </si>
  <si>
    <t>FISCALIZACION DE OBRAS Y ESTUDIOS DEL PILEP</t>
  </si>
  <si>
    <t>7.5.01.01.01</t>
  </si>
  <si>
    <t>Promoción, garantía y generación de igualdad de oportunidades y condiciones de trabajo.</t>
  </si>
  <si>
    <t>Promoción, garantía y generación de igualdades y condiciones de trabajo.</t>
  </si>
  <si>
    <t>5.7.02.01</t>
  </si>
  <si>
    <t>5.7.02.03</t>
  </si>
  <si>
    <t>SEGUROS</t>
  </si>
  <si>
    <t>Seguro del Vehiculo</t>
  </si>
  <si>
    <t>Comisiones Bancarias BCE</t>
  </si>
  <si>
    <t>COMISIONES BANCARIAS</t>
  </si>
  <si>
    <t xml:space="preserve">INSUMOS, BIENES, MATERIALES Y SUMINISTROS PARA LA CONSTRUCCIÓN, ELECTRICIDAD, PLOMERÍA, CARPINTERÍA, SEÑALIZACIÓN VIAL, NAVEGACIÓN Y CONTRA INCENDIOS
</t>
  </si>
  <si>
    <t>TOTAL DE BIENES Y SERVICIOS</t>
  </si>
  <si>
    <t>7.3.06.05.01</t>
  </si>
  <si>
    <t>REDES DE AGUA POTABLE, III ETAPA DEL PILEP</t>
  </si>
  <si>
    <t>7.5.01.05.01</t>
  </si>
  <si>
    <t>PLAN OPERATIVO ANUAL (BIENES Y SERVICIOS 2017)</t>
  </si>
  <si>
    <t>DRENAJE DE AGUA III ETAPA DEL PILEP</t>
  </si>
  <si>
    <t>8.4.01.03</t>
  </si>
  <si>
    <t>MOBILIARIOS</t>
  </si>
  <si>
    <t>8.4.01.07</t>
  </si>
  <si>
    <t>EQUIPOS,SISTEMAS Y PAQUETES INFORMATICOS</t>
  </si>
  <si>
    <t>ESTUDIOS DE SUELOS Y ESTRUCTURA DE PAVIMENTO PARA LAS ETAPAS I Y II DEL PILEP</t>
  </si>
  <si>
    <t>REDES DE AGUA POTABLE, III ETAPA DEL PILEP (CONVENIO-UMAPAL-ACOMETIDAS)</t>
  </si>
  <si>
    <t>5.3.03.01</t>
  </si>
  <si>
    <t>PASAJES AL INTERIOR</t>
  </si>
  <si>
    <t>7.5.01.14.01</t>
  </si>
  <si>
    <t>7.3.02.07.01</t>
  </si>
  <si>
    <t>7.5.04.02.01</t>
  </si>
  <si>
    <t>7.5.99.01</t>
  </si>
  <si>
    <t>ASIGNACIONES A DISTRIBUIR PARA OBRAS PUBLICAS</t>
  </si>
  <si>
    <t>DECIMOTERCER SUELDO</t>
  </si>
  <si>
    <t>PLAN OPERATIVO ANUAL (REMUNERACIONES 2017)</t>
  </si>
  <si>
    <t>TOTAL DE REMUNERACIONES</t>
  </si>
  <si>
    <t>PARQUE INDUSTRIAL DE LOJA EP</t>
  </si>
  <si>
    <t>5.3.01.04</t>
  </si>
  <si>
    <t>5.3.01.05</t>
  </si>
  <si>
    <t>5.3.01.06</t>
  </si>
  <si>
    <t>ENERGIA ELECTRICA</t>
  </si>
  <si>
    <t>TELECOMUNICACIONES</t>
  </si>
  <si>
    <t>SERVICIO DE CORREO</t>
  </si>
  <si>
    <t>5.3.07.02</t>
  </si>
  <si>
    <t>5.3.07.04</t>
  </si>
  <si>
    <t>ARRENDAMIENTO Y LICENCIA DE USO DE PAQUETES INFORMATICOS</t>
  </si>
  <si>
    <t>Sistema de contable y facturacion</t>
  </si>
  <si>
    <t>MANTENIMIENTO Y REPARACION DE EQUIPOS Y SISTEMASINFORMATICOS</t>
  </si>
  <si>
    <t>Combustible  y lubricantes</t>
  </si>
  <si>
    <t>5.7.01.02</t>
  </si>
  <si>
    <t>TASAS GENERALES, IMPUESTOS, CONTRIBUCIONES, PERMISOS, LICENCIAS Y PATENTES</t>
  </si>
  <si>
    <t>Equipos Informaticos</t>
  </si>
  <si>
    <t>Pasajes al Interior</t>
  </si>
  <si>
    <t>Energia Electrica</t>
  </si>
  <si>
    <t>Telecomunicaciones</t>
  </si>
  <si>
    <t>Correos del Ecuador</t>
  </si>
  <si>
    <t>7.3.06.02.01</t>
  </si>
  <si>
    <t>SERVICIO DE AUDITORIA</t>
  </si>
  <si>
    <t>7.3.06.05.02</t>
  </si>
  <si>
    <t>7.3.06.05.03</t>
  </si>
  <si>
    <t>ESTUDIO DE INFRAESTRUCTURA DE LA TERCERA ETAPA DEL PROYECTO PARQUE INDUSTRIAL DE LOJA</t>
  </si>
  <si>
    <t>7.3.06.05.04</t>
  </si>
  <si>
    <t>ELABORACION DEL PLAN DE NEGOCIOS DE LOS SERVICIOS ADMINISTRATIVOS Y EMPRESARIALES  DEL PILEP</t>
  </si>
  <si>
    <t>7.5.01.03.01</t>
  </si>
  <si>
    <t>CONSTRUCCION DE SISTEMAS DE ALCANTARILLADO SANITARIO Y PLUVIAL PARA EL PARQUE INDUSTRIAL DE LA CIUDAD DE  LOJA III ETAPA</t>
  </si>
  <si>
    <t>7.5.04.01.01</t>
  </si>
  <si>
    <t>EJECUCCION DE OBRA CIVIL PARA REDES DE DISTRIBUCION DE ENERGIA ELECTRICA II Y III ETAPA DEL PILEP</t>
  </si>
  <si>
    <t>LETRERO DE ESTRUCTURA</t>
  </si>
  <si>
    <t>RED DE DISTRIBUCION INTERNA GPON FTTH PARA EL PARQUE INDUSTRIAL DE LOJA</t>
  </si>
  <si>
    <t>EJECUCION  DE PAVIMENTO FLEXIBLE PARA EL PARQUE INDUSTRIAL ETAPA III</t>
  </si>
  <si>
    <t>9.6.02.04</t>
  </si>
  <si>
    <t>APLICACIÓN DE FINANCIAMIENTO</t>
  </si>
  <si>
    <t>LIC. LETTY JARAMILLO OJEDA</t>
  </si>
  <si>
    <t xml:space="preserve">CONTADORA </t>
  </si>
  <si>
    <t>ESTUDIO Y DISEÑO PARA LA CONSTRUCCION  DEL EDIFICIO ADMINISTRATIVO Y DE SERVICIOS DEL PARQUE INDUSTRIAL DE LOJA EP</t>
  </si>
  <si>
    <t>Fotocopiado, empastado y enmarcacion,afiches , volantes, fotos para feria</t>
  </si>
  <si>
    <t>DIFUSION, INFORMACION Y PUBLICIDAD</t>
  </si>
  <si>
    <t>Medio de comunicación Radial,prensa y television</t>
  </si>
  <si>
    <t>MOBILIARIOS (INSTALACION, MANTENIMIENTO Y REPARACION)</t>
  </si>
  <si>
    <t>Gastos por instalacion, mantenimiento y repracion de bienes muebles</t>
  </si>
  <si>
    <t>Mantenimiento de copiadora</t>
  </si>
  <si>
    <t>Mant. De  Impresoras, equipos de computacion y sistemas informaticos</t>
  </si>
  <si>
    <t>5.3.14.03</t>
  </si>
  <si>
    <t>MOBILIARIO</t>
  </si>
  <si>
    <t>Mobiliario (no depreciable) de control</t>
  </si>
  <si>
    <t>5.3.14.04</t>
  </si>
  <si>
    <t>MAQUINARIAS Y EQUIPOS</t>
  </si>
  <si>
    <t>Maquinaria y Equipo (no depreciable)</t>
  </si>
  <si>
    <t>5.6.02.01</t>
  </si>
  <si>
    <t>SECTOR PUBLICO FINANCIERO</t>
  </si>
  <si>
    <t>Gasto por intereses entidades del sector Publico Financiero</t>
  </si>
  <si>
    <t xml:space="preserve">Predio Urbano (solo Bomberos), matricula vehicular, servicios de carácter publico(registro Propiedad) </t>
  </si>
  <si>
    <t>5.7.02.06</t>
  </si>
  <si>
    <t>COSTAS JUDICIALES, TRAMITES NOTARIALES, LEGALIZACION DE DOCUMENTOS Y ARREGLOS EXTRAJUDICIALES</t>
  </si>
  <si>
    <t>Tramites notariales, protocolizacion de documentos, certificaciones , reconocimiento de firmas</t>
  </si>
  <si>
    <t xml:space="preserve">Muebles de Oficina, escritorios, archivadores, sillas </t>
  </si>
  <si>
    <t>TOTAL DE PROYECTOS Y PROGRAMAS</t>
  </si>
  <si>
    <t>PLAN OPERATIVO ANUAL (FINANCIAMIENTO-2017)</t>
  </si>
  <si>
    <t>9.6.02.01</t>
  </si>
  <si>
    <t>Al Sector Publico Financiero</t>
  </si>
  <si>
    <t>Al Sector Privado No Financiero</t>
  </si>
  <si>
    <t>TOTAL DE FINANCIAMIENTO</t>
  </si>
  <si>
    <t>7.3.05.04.01</t>
  </si>
  <si>
    <t>ALQUILER DE MAQUINARIA PARA CONCLUIR  EL DRENAJE DE AGUA DE LA TERCERA ETAPA DEL PARQUE INDUSTRIAL DE LOJA E.P.</t>
  </si>
  <si>
    <t>5.3.04.03</t>
  </si>
  <si>
    <t>MODIFICADO DEL ORIGINAL</t>
  </si>
  <si>
    <t>7.5.05.01.01</t>
  </si>
  <si>
    <t>MANTENIMIENTO DE VIAS</t>
  </si>
  <si>
    <t>PLAN OPERATIVO ANUAL (CAPITAL 2017)</t>
  </si>
  <si>
    <t>INFORMACION ENVIADA A LA COORDINACION GENERAL</t>
  </si>
  <si>
    <t>7.3.05.04.02</t>
  </si>
  <si>
    <t>7.3.06.05.05</t>
  </si>
  <si>
    <t>REF. 02</t>
  </si>
  <si>
    <t>SE AUMENTO EN EL SEGUNDO CUATRIMESTRE</t>
  </si>
  <si>
    <t>REF. 04</t>
  </si>
  <si>
    <t>AUMENTA</t>
  </si>
  <si>
    <t>DISMINUCION</t>
  </si>
  <si>
    <t>PARA SUPLEMENTO DE CREDITO PARA  ANTICIPOS POR DENVENGASR</t>
  </si>
  <si>
    <t xml:space="preserve"> REF. 05 25/05/2017 </t>
  </si>
  <si>
    <t xml:space="preserve"> REF. 06 05/06/2017</t>
  </si>
  <si>
    <t>REF. 07 14/06/2017</t>
  </si>
  <si>
    <t>REF. 08 14/06/2017</t>
  </si>
  <si>
    <t>ALQUILER DE MAQUINARIA PARA TERMINAR LA APERTURA DE LA VIA DE RETORNO EN LA CALLE D</t>
  </si>
  <si>
    <t>REF. 09</t>
  </si>
  <si>
    <t>REF. 04 24/05/2017</t>
  </si>
  <si>
    <t>REF. 09 18/09/2017</t>
  </si>
  <si>
    <t>ACTUALIZACION DE DISEO DE LA RED DE DISTRIBUCION INTERNA GPON FTTH PARA EL PARQUE INDUSTRIAL DE LOJA</t>
  </si>
  <si>
    <t>REF. 10 29-09-2017</t>
  </si>
  <si>
    <t>REF. 02 07/04/2017</t>
  </si>
  <si>
    <t>REF. 03 20/05/2017</t>
  </si>
  <si>
    <t>REF. 11  28/01/2017</t>
  </si>
  <si>
    <t>PLAN OPERATIVO ANUAL (PROYECTOS DE INVERSIÓN 2017) REFORMA-12-2017</t>
  </si>
  <si>
    <t>REF. 12 21/09/2017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</si>
</sst>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_€_-;\-* #,##0.00\ _€_-;_-* &quot;-&quot;??\ _€_-;_-@_-"/>
    <numFmt numFmtId="166" formatCode="&quot;0.0.00.00&quot;"/>
    <numFmt numFmtId="167" formatCode="00"/>
    <numFmt numFmtId="168" formatCode="_(* #,##0.00_);_(* \(#,##0.00\);_(* \-??_);_(@_)"/>
    <numFmt numFmtId="169" formatCode="_-[$$-86B]\ * #,##0.00_ ;_-[$$-86B]\ * \-#,##0.00\ ;_-[$$-86B]\ * &quot;-&quot;??_ ;_-@_ "/>
    <numFmt numFmtId="170" formatCode="_-[$$-300A]\ * #,##0.00_ ;_-[$$-300A]\ * \-#,##0.00\ ;_-[$$-300A]\ * &quot;-&quot;??_ ;_-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4" fillId="0" borderId="0"/>
    <xf numFmtId="164" fontId="1" fillId="0" borderId="0" applyFont="0" applyFill="0" applyBorder="0" applyAlignment="0" applyProtection="0"/>
    <xf numFmtId="166" fontId="4" fillId="0" borderId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ill="0" applyBorder="0" applyAlignment="0" applyProtection="0"/>
  </cellStyleXfs>
  <cellXfs count="161">
    <xf numFmtId="0" fontId="0" fillId="0" borderId="0" xfId="0"/>
    <xf numFmtId="0" fontId="5" fillId="0" borderId="0" xfId="0" applyFont="1" applyFill="1" applyAlignment="1">
      <alignment vertical="center"/>
    </xf>
    <xf numFmtId="0" fontId="5" fillId="7" borderId="6" xfId="1" applyNumberFormat="1" applyFont="1" applyFill="1" applyBorder="1" applyAlignment="1">
      <alignment horizontal="center" vertical="justify"/>
    </xf>
    <xf numFmtId="165" fontId="5" fillId="8" borderId="6" xfId="1" applyFont="1" applyFill="1" applyBorder="1" applyAlignment="1">
      <alignment horizontal="center" vertical="justify"/>
    </xf>
    <xf numFmtId="2" fontId="5" fillId="9" borderId="6" xfId="0" applyNumberFormat="1" applyFont="1" applyFill="1" applyBorder="1" applyAlignment="1">
      <alignment horizontal="center" vertical="justify"/>
    </xf>
    <xf numFmtId="0" fontId="11" fillId="0" borderId="0" xfId="0" applyFont="1"/>
    <xf numFmtId="0" fontId="13" fillId="0" borderId="0" xfId="5" applyFont="1"/>
    <xf numFmtId="165" fontId="7" fillId="11" borderId="7" xfId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2" fontId="15" fillId="0" borderId="7" xfId="2" applyNumberFormat="1" applyFont="1" applyFill="1" applyBorder="1" applyAlignment="1">
      <alignment horizontal="justify" vertical="center" wrapText="1"/>
    </xf>
    <xf numFmtId="49" fontId="6" fillId="0" borderId="7" xfId="2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4" fillId="14" borderId="7" xfId="4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Border="1" applyAlignment="1">
      <alignment vertical="center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left" vertical="center" wrapText="1"/>
    </xf>
    <xf numFmtId="4" fontId="7" fillId="11" borderId="7" xfId="0" applyNumberFormat="1" applyFont="1" applyFill="1" applyBorder="1" applyAlignment="1">
      <alignment horizontal="right" vertical="center"/>
    </xf>
    <xf numFmtId="4" fontId="7" fillId="11" borderId="7" xfId="1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/>
    </xf>
    <xf numFmtId="0" fontId="16" fillId="0" borderId="7" xfId="0" applyFont="1" applyFill="1" applyBorder="1"/>
    <xf numFmtId="49" fontId="16" fillId="0" borderId="7" xfId="0" applyNumberFormat="1" applyFont="1" applyFill="1" applyBorder="1"/>
    <xf numFmtId="49" fontId="16" fillId="0" borderId="7" xfId="0" applyNumberFormat="1" applyFont="1" applyFill="1" applyBorder="1" applyAlignment="1">
      <alignment horizontal="center"/>
    </xf>
    <xf numFmtId="0" fontId="0" fillId="12" borderId="7" xfId="0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14" fillId="14" borderId="1" xfId="4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5" fontId="7" fillId="11" borderId="1" xfId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12" xfId="0" applyBorder="1"/>
    <xf numFmtId="165" fontId="7" fillId="11" borderId="13" xfId="1" applyFont="1" applyFill="1" applyBorder="1" applyAlignment="1">
      <alignment horizontal="right"/>
    </xf>
    <xf numFmtId="0" fontId="0" fillId="0" borderId="14" xfId="0" applyBorder="1"/>
    <xf numFmtId="165" fontId="7" fillId="0" borderId="0" xfId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wrapText="1"/>
    </xf>
    <xf numFmtId="0" fontId="5" fillId="7" borderId="7" xfId="1" applyNumberFormat="1" applyFont="1" applyFill="1" applyBorder="1" applyAlignment="1">
      <alignment horizontal="center" vertical="justify" wrapText="1"/>
    </xf>
    <xf numFmtId="165" fontId="5" fillId="8" borderId="7" xfId="1" applyFont="1" applyFill="1" applyBorder="1" applyAlignment="1">
      <alignment horizontal="center" vertical="justify" wrapText="1"/>
    </xf>
    <xf numFmtId="2" fontId="5" fillId="9" borderId="7" xfId="0" applyNumberFormat="1" applyFont="1" applyFill="1" applyBorder="1" applyAlignment="1">
      <alignment horizontal="center" vertical="justify" wrapText="1"/>
    </xf>
    <xf numFmtId="169" fontId="0" fillId="0" borderId="7" xfId="0" applyNumberFormat="1" applyBorder="1" applyAlignment="1">
      <alignment vertical="center"/>
    </xf>
    <xf numFmtId="169" fontId="7" fillId="10" borderId="7" xfId="1" applyNumberFormat="1" applyFont="1" applyFill="1" applyBorder="1" applyAlignment="1">
      <alignment horizontal="right" vertical="center"/>
    </xf>
    <xf numFmtId="169" fontId="0" fillId="0" borderId="1" xfId="0" applyNumberFormat="1" applyBorder="1" applyAlignment="1">
      <alignment vertical="center"/>
    </xf>
    <xf numFmtId="169" fontId="11" fillId="0" borderId="12" xfId="0" applyNumberFormat="1" applyFont="1" applyBorder="1"/>
    <xf numFmtId="169" fontId="16" fillId="10" borderId="13" xfId="1" applyNumberFormat="1" applyFont="1" applyFill="1" applyBorder="1" applyAlignment="1">
      <alignment horizontal="right"/>
    </xf>
    <xf numFmtId="4" fontId="16" fillId="0" borderId="0" xfId="0" applyNumberFormat="1" applyFont="1" applyFill="1"/>
    <xf numFmtId="0" fontId="16" fillId="0" borderId="0" xfId="0" applyFont="1" applyFill="1" applyBorder="1"/>
    <xf numFmtId="0" fontId="11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169" fontId="11" fillId="0" borderId="12" xfId="0" applyNumberFormat="1" applyFont="1" applyBorder="1" applyAlignment="1">
      <alignment vertical="center"/>
    </xf>
    <xf numFmtId="169" fontId="16" fillId="10" borderId="13" xfId="1" applyNumberFormat="1" applyFont="1" applyFill="1" applyBorder="1" applyAlignment="1">
      <alignment horizontal="right" vertical="center"/>
    </xf>
    <xf numFmtId="165" fontId="7" fillId="11" borderId="13" xfId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 wrapText="1"/>
    </xf>
    <xf numFmtId="2" fontId="15" fillId="0" borderId="7" xfId="2" applyNumberFormat="1" applyFont="1" applyFill="1" applyBorder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170" fontId="7" fillId="13" borderId="7" xfId="0" applyNumberFormat="1" applyFont="1" applyFill="1" applyBorder="1" applyAlignment="1">
      <alignment vertical="center"/>
    </xf>
    <xf numFmtId="170" fontId="7" fillId="0" borderId="7" xfId="0" applyNumberFormat="1" applyFont="1" applyFill="1" applyBorder="1" applyAlignment="1">
      <alignment vertical="center"/>
    </xf>
    <xf numFmtId="170" fontId="7" fillId="10" borderId="7" xfId="0" applyNumberFormat="1" applyFont="1" applyFill="1" applyBorder="1" applyAlignment="1">
      <alignment horizontal="right" vertical="center"/>
    </xf>
    <xf numFmtId="170" fontId="16" fillId="0" borderId="7" xfId="0" applyNumberFormat="1" applyFont="1" applyFill="1" applyBorder="1"/>
    <xf numFmtId="0" fontId="0" fillId="16" borderId="7" xfId="0" applyFill="1" applyBorder="1" applyAlignment="1">
      <alignment horizontal="center" vertical="center"/>
    </xf>
    <xf numFmtId="49" fontId="6" fillId="16" borderId="7" xfId="2" applyNumberFormat="1" applyFont="1" applyFill="1" applyBorder="1" applyAlignment="1">
      <alignment horizontal="center" vertical="center"/>
    </xf>
    <xf numFmtId="0" fontId="14" fillId="16" borderId="7" xfId="4" applyFont="1" applyFill="1" applyBorder="1" applyAlignment="1">
      <alignment horizontal="center" vertical="center" wrapText="1"/>
    </xf>
    <xf numFmtId="0" fontId="11" fillId="16" borderId="7" xfId="0" applyFont="1" applyFill="1" applyBorder="1" applyAlignment="1">
      <alignment horizontal="left" vertical="center" wrapText="1"/>
    </xf>
    <xf numFmtId="170" fontId="7" fillId="16" borderId="7" xfId="0" applyNumberFormat="1" applyFont="1" applyFill="1" applyBorder="1" applyAlignment="1">
      <alignment vertical="center"/>
    </xf>
    <xf numFmtId="169" fontId="0" fillId="16" borderId="7" xfId="0" applyNumberFormat="1" applyFill="1" applyBorder="1" applyAlignment="1">
      <alignment vertical="center"/>
    </xf>
    <xf numFmtId="170" fontId="7" fillId="16" borderId="7" xfId="0" applyNumberFormat="1" applyFont="1" applyFill="1" applyBorder="1" applyAlignment="1">
      <alignment horizontal="right" vertical="center"/>
    </xf>
    <xf numFmtId="4" fontId="7" fillId="16" borderId="7" xfId="0" applyNumberFormat="1" applyFont="1" applyFill="1" applyBorder="1" applyAlignment="1">
      <alignment horizontal="right" vertical="center"/>
    </xf>
    <xf numFmtId="4" fontId="7" fillId="16" borderId="7" xfId="1" applyNumberFormat="1" applyFont="1" applyFill="1" applyBorder="1" applyAlignment="1">
      <alignment horizontal="right" vertical="center"/>
    </xf>
    <xf numFmtId="0" fontId="0" fillId="16" borderId="7" xfId="0" applyFill="1" applyBorder="1" applyAlignment="1">
      <alignment horizontal="left" vertical="center" wrapText="1"/>
    </xf>
    <xf numFmtId="0" fontId="11" fillId="16" borderId="7" xfId="0" applyFont="1" applyFill="1" applyBorder="1" applyAlignment="1">
      <alignment vertical="center"/>
    </xf>
    <xf numFmtId="0" fontId="0" fillId="16" borderId="7" xfId="0" applyFont="1" applyFill="1" applyBorder="1" applyAlignment="1">
      <alignment horizontal="left" vertical="center" wrapText="1"/>
    </xf>
    <xf numFmtId="0" fontId="0" fillId="9" borderId="7" xfId="0" applyFont="1" applyFill="1" applyBorder="1" applyAlignment="1">
      <alignment vertical="center"/>
    </xf>
    <xf numFmtId="0" fontId="0" fillId="16" borderId="7" xfId="0" applyFont="1" applyFill="1" applyBorder="1" applyAlignment="1">
      <alignment vertical="center"/>
    </xf>
    <xf numFmtId="0" fontId="0" fillId="16" borderId="7" xfId="0" applyFont="1" applyFill="1" applyBorder="1" applyAlignment="1">
      <alignment wrapText="1"/>
    </xf>
    <xf numFmtId="0" fontId="0" fillId="16" borderId="7" xfId="0" applyFill="1" applyBorder="1" applyAlignment="1">
      <alignment vertical="center" wrapText="1"/>
    </xf>
    <xf numFmtId="165" fontId="7" fillId="16" borderId="7" xfId="1" applyFont="1" applyFill="1" applyBorder="1" applyAlignment="1">
      <alignment horizontal="right" vertical="center"/>
    </xf>
    <xf numFmtId="0" fontId="0" fillId="16" borderId="7" xfId="0" applyFill="1" applyBorder="1" applyAlignment="1">
      <alignment vertical="center"/>
    </xf>
    <xf numFmtId="0" fontId="0" fillId="16" borderId="7" xfId="0" applyFill="1" applyBorder="1" applyAlignment="1">
      <alignment wrapText="1"/>
    </xf>
    <xf numFmtId="0" fontId="11" fillId="16" borderId="7" xfId="0" applyFont="1" applyFill="1" applyBorder="1" applyAlignment="1">
      <alignment horizontal="left" vertical="center"/>
    </xf>
    <xf numFmtId="0" fontId="11" fillId="16" borderId="7" xfId="0" applyFont="1" applyFill="1" applyBorder="1" applyAlignment="1">
      <alignment vertical="center" wrapText="1"/>
    </xf>
    <xf numFmtId="0" fontId="0" fillId="16" borderId="7" xfId="0" applyFont="1" applyFill="1" applyBorder="1" applyAlignment="1">
      <alignment vertical="center" wrapText="1"/>
    </xf>
    <xf numFmtId="170" fontId="16" fillId="16" borderId="7" xfId="0" applyNumberFormat="1" applyFont="1" applyFill="1" applyBorder="1" applyAlignment="1">
      <alignment vertical="center"/>
    </xf>
    <xf numFmtId="14" fontId="16" fillId="0" borderId="0" xfId="0" applyNumberFormat="1" applyFont="1" applyFill="1"/>
    <xf numFmtId="0" fontId="16" fillId="16" borderId="0" xfId="0" applyFont="1" applyFill="1"/>
    <xf numFmtId="14" fontId="16" fillId="16" borderId="0" xfId="0" applyNumberFormat="1" applyFont="1" applyFill="1"/>
    <xf numFmtId="0" fontId="16" fillId="16" borderId="0" xfId="0" applyFont="1" applyFill="1" applyAlignment="1">
      <alignment wrapText="1"/>
    </xf>
    <xf numFmtId="14" fontId="16" fillId="16" borderId="0" xfId="0" applyNumberFormat="1" applyFont="1" applyFill="1" applyAlignment="1">
      <alignment wrapText="1"/>
    </xf>
    <xf numFmtId="0" fontId="16" fillId="0" borderId="0" xfId="0" applyFont="1" applyFill="1" applyAlignment="1">
      <alignment wrapText="1"/>
    </xf>
    <xf numFmtId="170" fontId="7" fillId="15" borderId="7" xfId="0" applyNumberFormat="1" applyFont="1" applyFill="1" applyBorder="1" applyAlignment="1">
      <alignment horizontal="right" vertical="center"/>
    </xf>
    <xf numFmtId="2" fontId="5" fillId="8" borderId="1" xfId="0" applyNumberFormat="1" applyFont="1" applyFill="1" applyBorder="1" applyAlignment="1">
      <alignment horizontal="center" vertical="justify"/>
    </xf>
    <xf numFmtId="2" fontId="5" fillId="8" borderId="5" xfId="0" applyNumberFormat="1" applyFont="1" applyFill="1" applyBorder="1" applyAlignment="1">
      <alignment horizontal="center" vertical="justify"/>
    </xf>
    <xf numFmtId="2" fontId="5" fillId="9" borderId="2" xfId="0" applyNumberFormat="1" applyFont="1" applyFill="1" applyBorder="1" applyAlignment="1">
      <alignment horizontal="center" vertical="justify"/>
    </xf>
    <xf numFmtId="2" fontId="5" fillId="9" borderId="4" xfId="0" applyNumberFormat="1" applyFont="1" applyFill="1" applyBorder="1" applyAlignment="1">
      <alignment horizontal="center" vertical="justify"/>
    </xf>
    <xf numFmtId="49" fontId="5" fillId="5" borderId="1" xfId="3" applyNumberFormat="1" applyFont="1" applyFill="1" applyBorder="1" applyAlignment="1">
      <alignment horizontal="center" vertical="center"/>
    </xf>
    <xf numFmtId="49" fontId="5" fillId="5" borderId="5" xfId="3" applyNumberFormat="1" applyFont="1" applyFill="1" applyBorder="1" applyAlignment="1">
      <alignment horizontal="center" vertical="center"/>
    </xf>
    <xf numFmtId="49" fontId="5" fillId="6" borderId="1" xfId="3" applyNumberFormat="1" applyFont="1" applyFill="1" applyBorder="1" applyAlignment="1">
      <alignment horizontal="center" vertical="center"/>
    </xf>
    <xf numFmtId="49" fontId="5" fillId="6" borderId="5" xfId="3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justify"/>
    </xf>
    <xf numFmtId="4" fontId="5" fillId="7" borderId="3" xfId="0" applyNumberFormat="1" applyFont="1" applyFill="1" applyBorder="1" applyAlignment="1">
      <alignment horizontal="center" vertical="justify"/>
    </xf>
    <xf numFmtId="4" fontId="5" fillId="7" borderId="4" xfId="0" applyNumberFormat="1" applyFont="1" applyFill="1" applyBorder="1" applyAlignment="1">
      <alignment horizontal="center" vertical="justify"/>
    </xf>
    <xf numFmtId="4" fontId="5" fillId="7" borderId="1" xfId="0" applyNumberFormat="1" applyFont="1" applyFill="1" applyBorder="1" applyAlignment="1">
      <alignment horizontal="center" vertical="justify"/>
    </xf>
    <xf numFmtId="4" fontId="5" fillId="7" borderId="5" xfId="0" applyNumberFormat="1" applyFont="1" applyFill="1" applyBorder="1" applyAlignment="1">
      <alignment horizontal="center" vertical="justify"/>
    </xf>
    <xf numFmtId="0" fontId="12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49" fontId="5" fillId="4" borderId="1" xfId="3" applyNumberFormat="1" applyFont="1" applyFill="1" applyBorder="1" applyAlignment="1">
      <alignment horizontal="center" vertical="center"/>
    </xf>
    <xf numFmtId="49" fontId="5" fillId="4" borderId="5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2" fontId="5" fillId="8" borderId="2" xfId="0" applyNumberFormat="1" applyFont="1" applyFill="1" applyBorder="1" applyAlignment="1">
      <alignment horizontal="center" vertical="justify"/>
    </xf>
    <xf numFmtId="2" fontId="5" fillId="8" borderId="3" xfId="0" applyNumberFormat="1" applyFont="1" applyFill="1" applyBorder="1" applyAlignment="1">
      <alignment horizontal="center" vertical="justify"/>
    </xf>
    <xf numFmtId="2" fontId="5" fillId="8" borderId="4" xfId="0" applyNumberFormat="1" applyFont="1" applyFill="1" applyBorder="1" applyAlignment="1">
      <alignment horizontal="center" vertical="justify"/>
    </xf>
    <xf numFmtId="0" fontId="12" fillId="0" borderId="0" xfId="0" applyFont="1" applyAlignment="1">
      <alignment horizontal="center" vertical="center"/>
    </xf>
    <xf numFmtId="49" fontId="5" fillId="5" borderId="16" xfId="3" applyNumberFormat="1" applyFont="1" applyFill="1" applyBorder="1" applyAlignment="1">
      <alignment horizontal="center" vertical="center"/>
    </xf>
    <xf numFmtId="49" fontId="5" fillId="6" borderId="16" xfId="3" applyNumberFormat="1" applyFont="1" applyFill="1" applyBorder="1" applyAlignment="1">
      <alignment horizontal="center" vertical="center"/>
    </xf>
    <xf numFmtId="4" fontId="5" fillId="7" borderId="8" xfId="0" applyNumberFormat="1" applyFont="1" applyFill="1" applyBorder="1" applyAlignment="1">
      <alignment horizontal="center" vertical="justify"/>
    </xf>
    <xf numFmtId="4" fontId="5" fillId="7" borderId="9" xfId="0" applyNumberFormat="1" applyFont="1" applyFill="1" applyBorder="1" applyAlignment="1">
      <alignment horizontal="center" vertical="justify"/>
    </xf>
    <xf numFmtId="4" fontId="5" fillId="7" borderId="10" xfId="0" applyNumberFormat="1" applyFont="1" applyFill="1" applyBorder="1" applyAlignment="1">
      <alignment horizontal="center" vertical="justify"/>
    </xf>
    <xf numFmtId="4" fontId="20" fillId="7" borderId="16" xfId="0" applyNumberFormat="1" applyFont="1" applyFill="1" applyBorder="1" applyAlignment="1">
      <alignment horizontal="center" vertical="justify"/>
    </xf>
    <xf numFmtId="4" fontId="20" fillId="7" borderId="5" xfId="0" applyNumberFormat="1" applyFont="1" applyFill="1" applyBorder="1" applyAlignment="1">
      <alignment horizontal="center" vertical="justify"/>
    </xf>
    <xf numFmtId="49" fontId="5" fillId="4" borderId="16" xfId="3" applyNumberFormat="1" applyFont="1" applyFill="1" applyBorder="1" applyAlignment="1">
      <alignment horizontal="center" vertical="center"/>
    </xf>
    <xf numFmtId="2" fontId="5" fillId="8" borderId="8" xfId="0" applyNumberFormat="1" applyFont="1" applyFill="1" applyBorder="1" applyAlignment="1">
      <alignment horizontal="center" vertical="justify"/>
    </xf>
    <xf numFmtId="2" fontId="5" fillId="8" borderId="9" xfId="0" applyNumberFormat="1" applyFont="1" applyFill="1" applyBorder="1" applyAlignment="1">
      <alignment horizontal="center" vertical="justify"/>
    </xf>
    <xf numFmtId="2" fontId="5" fillId="8" borderId="10" xfId="0" applyNumberFormat="1" applyFont="1" applyFill="1" applyBorder="1" applyAlignment="1">
      <alignment horizontal="center" vertical="justify"/>
    </xf>
    <xf numFmtId="2" fontId="5" fillId="9" borderId="8" xfId="0" applyNumberFormat="1" applyFont="1" applyFill="1" applyBorder="1" applyAlignment="1">
      <alignment horizontal="center" vertical="justify"/>
    </xf>
    <xf numFmtId="2" fontId="5" fillId="9" borderId="10" xfId="0" applyNumberFormat="1" applyFont="1" applyFill="1" applyBorder="1" applyAlignment="1">
      <alignment horizontal="center" vertical="justify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9" fontId="5" fillId="4" borderId="1" xfId="3" applyNumberFormat="1" applyFont="1" applyFill="1" applyBorder="1" applyAlignment="1">
      <alignment horizontal="center" vertical="center" wrapText="1"/>
    </xf>
    <xf numFmtId="49" fontId="5" fillId="4" borderId="5" xfId="3" applyNumberFormat="1" applyFont="1" applyFill="1" applyBorder="1" applyAlignment="1">
      <alignment horizontal="center" vertical="center" wrapText="1"/>
    </xf>
    <xf numFmtId="49" fontId="5" fillId="5" borderId="1" xfId="3" applyNumberFormat="1" applyFont="1" applyFill="1" applyBorder="1" applyAlignment="1">
      <alignment horizontal="center" vertical="center" wrapText="1"/>
    </xf>
    <xf numFmtId="49" fontId="5" fillId="5" borderId="5" xfId="3" applyNumberFormat="1" applyFont="1" applyFill="1" applyBorder="1" applyAlignment="1">
      <alignment horizontal="center" vertical="center" wrapText="1"/>
    </xf>
    <xf numFmtId="2" fontId="5" fillId="8" borderId="8" xfId="0" applyNumberFormat="1" applyFont="1" applyFill="1" applyBorder="1" applyAlignment="1">
      <alignment horizontal="center" vertical="justify" wrapText="1"/>
    </xf>
    <xf numFmtId="2" fontId="5" fillId="8" borderId="9" xfId="0" applyNumberFormat="1" applyFont="1" applyFill="1" applyBorder="1" applyAlignment="1">
      <alignment horizontal="center" vertical="justify" wrapText="1"/>
    </xf>
    <xf numFmtId="2" fontId="5" fillId="8" borderId="10" xfId="0" applyNumberFormat="1" applyFont="1" applyFill="1" applyBorder="1" applyAlignment="1">
      <alignment horizontal="center" vertical="justify" wrapText="1"/>
    </xf>
    <xf numFmtId="2" fontId="17" fillId="8" borderId="1" xfId="0" applyNumberFormat="1" applyFont="1" applyFill="1" applyBorder="1" applyAlignment="1">
      <alignment horizontal="center" vertical="justify" wrapText="1"/>
    </xf>
    <xf numFmtId="2" fontId="17" fillId="8" borderId="5" xfId="0" applyNumberFormat="1" applyFont="1" applyFill="1" applyBorder="1" applyAlignment="1">
      <alignment horizontal="center" vertical="justify" wrapText="1"/>
    </xf>
    <xf numFmtId="2" fontId="5" fillId="9" borderId="8" xfId="0" applyNumberFormat="1" applyFont="1" applyFill="1" applyBorder="1" applyAlignment="1">
      <alignment horizontal="center" vertical="justify" wrapText="1"/>
    </xf>
    <xf numFmtId="2" fontId="5" fillId="9" borderId="10" xfId="0" applyNumberFormat="1" applyFont="1" applyFill="1" applyBorder="1" applyAlignment="1">
      <alignment horizontal="center" vertical="justify" wrapText="1"/>
    </xf>
    <xf numFmtId="49" fontId="16" fillId="0" borderId="15" xfId="0" applyNumberFormat="1" applyFont="1" applyFill="1" applyBorder="1" applyAlignment="1">
      <alignment horizontal="center"/>
    </xf>
    <xf numFmtId="49" fontId="5" fillId="6" borderId="1" xfId="3" applyNumberFormat="1" applyFont="1" applyFill="1" applyBorder="1" applyAlignment="1">
      <alignment horizontal="center" vertical="center" wrapText="1"/>
    </xf>
    <xf numFmtId="49" fontId="5" fillId="6" borderId="5" xfId="3" applyNumberFormat="1" applyFont="1" applyFill="1" applyBorder="1" applyAlignment="1">
      <alignment horizontal="center" vertical="center" wrapText="1"/>
    </xf>
    <xf numFmtId="4" fontId="5" fillId="7" borderId="8" xfId="0" applyNumberFormat="1" applyFont="1" applyFill="1" applyBorder="1" applyAlignment="1">
      <alignment horizontal="center" vertical="justify" wrapText="1"/>
    </xf>
    <xf numFmtId="4" fontId="5" fillId="7" borderId="9" xfId="0" applyNumberFormat="1" applyFont="1" applyFill="1" applyBorder="1" applyAlignment="1">
      <alignment horizontal="center" vertical="justify" wrapText="1"/>
    </xf>
    <xf numFmtId="4" fontId="5" fillId="7" borderId="10" xfId="0" applyNumberFormat="1" applyFont="1" applyFill="1" applyBorder="1" applyAlignment="1">
      <alignment horizontal="center" vertical="justify" wrapText="1"/>
    </xf>
    <xf numFmtId="4" fontId="5" fillId="7" borderId="1" xfId="0" applyNumberFormat="1" applyFont="1" applyFill="1" applyBorder="1" applyAlignment="1">
      <alignment horizontal="center" vertical="justify" wrapText="1"/>
    </xf>
    <xf numFmtId="4" fontId="5" fillId="7" borderId="5" xfId="0" applyNumberFormat="1" applyFont="1" applyFill="1" applyBorder="1" applyAlignment="1">
      <alignment horizontal="center" vertical="justify" wrapText="1"/>
    </xf>
  </cellXfs>
  <cellStyles count="10">
    <cellStyle name="Énfasis1" xfId="2" builtinId="29"/>
    <cellStyle name="Énfasis6" xfId="3" builtinId="49"/>
    <cellStyle name="Millares" xfId="1" builtinId="3"/>
    <cellStyle name="Millares 2" xfId="6" xr:uid="{00000000-0005-0000-0000-000003000000}"/>
    <cellStyle name="Millares 2 2" xfId="9" xr:uid="{00000000-0005-0000-0000-000004000000}"/>
    <cellStyle name="Millares 4" xfId="8" xr:uid="{00000000-0005-0000-0000-000005000000}"/>
    <cellStyle name="Moneda 2" xfId="7" xr:uid="{00000000-0005-0000-0000-000006000000}"/>
    <cellStyle name="Normal" xfId="0" builtinId="0"/>
    <cellStyle name="Normal 2" xfId="5" xr:uid="{00000000-0005-0000-0000-000008000000}"/>
    <cellStyle name="Normal 2 2" xfId="4" xr:uid="{00000000-0005-0000-0000-00000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0</xdr:rowOff>
    </xdr:from>
    <xdr:to>
      <xdr:col>3</xdr:col>
      <xdr:colOff>85726</xdr:colOff>
      <xdr:row>1</xdr:row>
      <xdr:rowOff>999490</xdr:rowOff>
    </xdr:to>
    <xdr:pic>
      <xdr:nvPicPr>
        <xdr:cNvPr id="3" name="2 Imagen" descr="E:\Logo\JPG\CMYK\Logo Parque Industri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1" y="0"/>
          <a:ext cx="1600200" cy="1370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752474</xdr:colOff>
      <xdr:row>1</xdr:row>
      <xdr:rowOff>0</xdr:rowOff>
    </xdr:from>
    <xdr:to>
      <xdr:col>3</xdr:col>
      <xdr:colOff>123824</xdr:colOff>
      <xdr:row>2</xdr:row>
      <xdr:rowOff>38100</xdr:rowOff>
    </xdr:to>
    <xdr:pic>
      <xdr:nvPicPr>
        <xdr:cNvPr id="2" name="1 Imagen" descr="E:\Logo\JPG\CMYK\Logo Parque Industri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552450"/>
          <a:ext cx="178117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1428750</xdr:colOff>
      <xdr:row>1</xdr:row>
      <xdr:rowOff>952500</xdr:rowOff>
    </xdr:to>
    <xdr:pic>
      <xdr:nvPicPr>
        <xdr:cNvPr id="2" name="1 Imagen" descr="E:\Logo\JPG\CMYK\Logo Parque Industri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52450"/>
          <a:ext cx="142875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1524000</xdr:colOff>
      <xdr:row>1</xdr:row>
      <xdr:rowOff>609600</xdr:rowOff>
    </xdr:to>
    <xdr:pic>
      <xdr:nvPicPr>
        <xdr:cNvPr id="2" name="1 Imagen" descr="E:\Logo\JPG\CMYK\Logo Parque Industri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52450"/>
          <a:ext cx="1524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142875</xdr:rowOff>
    </xdr:from>
    <xdr:to>
      <xdr:col>2</xdr:col>
      <xdr:colOff>523875</xdr:colOff>
      <xdr:row>3</xdr:row>
      <xdr:rowOff>142875</xdr:rowOff>
    </xdr:to>
    <xdr:pic>
      <xdr:nvPicPr>
        <xdr:cNvPr id="6" name="1 Imagen" descr="E:\Logo\JPG\CMYK\Logo Parque Industrial.jpg">
          <a:extLst>
            <a:ext uri="{FF2B5EF4-FFF2-40B4-BE49-F238E27FC236}">
              <a16:creationId xmlns:a16="http://schemas.microsoft.com/office/drawing/2014/main" id="{5CF03193-0F02-4E87-922B-6BFAA8DA5E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524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workbookViewId="0">
      <selection activeCell="P6" sqref="P6"/>
    </sheetView>
  </sheetViews>
  <sheetFormatPr baseColWidth="10" defaultRowHeight="15" x14ac:dyDescent="0.25"/>
  <cols>
    <col min="1" max="1" width="8.28515625" customWidth="1"/>
    <col min="2" max="2" width="11.28515625" customWidth="1"/>
    <col min="3" max="3" width="24.85546875" bestFit="1" customWidth="1"/>
    <col min="4" max="4" width="15.7109375" bestFit="1" customWidth="1"/>
    <col min="5" max="5" width="35.5703125" bestFit="1" customWidth="1"/>
    <col min="7" max="7" width="24.140625" bestFit="1" customWidth="1"/>
    <col min="8" max="8" width="12" customWidth="1"/>
    <col min="9" max="9" width="25.85546875" bestFit="1" customWidth="1"/>
    <col min="10" max="10" width="12" customWidth="1"/>
    <col min="11" max="11" width="34.28515625" customWidth="1"/>
    <col min="12" max="12" width="31.5703125" customWidth="1"/>
    <col min="13" max="13" width="12.140625" customWidth="1"/>
    <col min="14" max="14" width="12" customWidth="1"/>
    <col min="15" max="15" width="13.140625" customWidth="1"/>
    <col min="16" max="16" width="14.85546875" customWidth="1"/>
    <col min="17" max="17" width="14.42578125" customWidth="1"/>
    <col min="18" max="18" width="15.42578125" customWidth="1"/>
    <col min="19" max="19" width="14.140625" customWidth="1"/>
    <col min="20" max="20" width="15.85546875" customWidth="1"/>
    <col min="22" max="22" width="44.85546875" customWidth="1"/>
  </cols>
  <sheetData>
    <row r="1" spans="1:22" ht="29.25" customHeight="1" x14ac:dyDescent="0.25">
      <c r="A1" s="118" t="s">
        <v>100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s="122" customFormat="1" ht="87.75" customHeight="1" x14ac:dyDescent="0.3">
      <c r="A2" s="122" t="s">
        <v>102</v>
      </c>
    </row>
    <row r="3" spans="1:22" s="1" customFormat="1" ht="23.25" customHeight="1" x14ac:dyDescent="0.25">
      <c r="A3" s="120" t="s">
        <v>1</v>
      </c>
      <c r="B3" s="109" t="s">
        <v>2</v>
      </c>
      <c r="C3" s="109" t="s">
        <v>3</v>
      </c>
      <c r="D3" s="109" t="s">
        <v>4</v>
      </c>
      <c r="E3" s="109" t="s">
        <v>5</v>
      </c>
      <c r="F3" s="109" t="s">
        <v>0</v>
      </c>
      <c r="G3" s="109" t="s">
        <v>6</v>
      </c>
      <c r="H3" s="109" t="s">
        <v>7</v>
      </c>
      <c r="I3" s="109" t="s">
        <v>8</v>
      </c>
      <c r="J3" s="109" t="s">
        <v>9</v>
      </c>
      <c r="K3" s="109" t="s">
        <v>10</v>
      </c>
      <c r="L3" s="111" t="s">
        <v>11</v>
      </c>
      <c r="M3" s="113" t="s">
        <v>12</v>
      </c>
      <c r="N3" s="114"/>
      <c r="O3" s="115"/>
      <c r="P3" s="116" t="s">
        <v>13</v>
      </c>
      <c r="Q3" s="123" t="s">
        <v>14</v>
      </c>
      <c r="R3" s="124"/>
      <c r="S3" s="125"/>
      <c r="T3" s="105" t="s">
        <v>15</v>
      </c>
      <c r="U3" s="107" t="s">
        <v>16</v>
      </c>
      <c r="V3" s="108"/>
    </row>
    <row r="4" spans="1:22" s="1" customFormat="1" ht="30.75" customHeight="1" x14ac:dyDescent="0.25">
      <c r="A4" s="12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2"/>
      <c r="M4" s="2" t="s">
        <v>17</v>
      </c>
      <c r="N4" s="2" t="s">
        <v>18</v>
      </c>
      <c r="O4" s="2" t="s">
        <v>19</v>
      </c>
      <c r="P4" s="117"/>
      <c r="Q4" s="3" t="s">
        <v>20</v>
      </c>
      <c r="R4" s="3" t="s">
        <v>21</v>
      </c>
      <c r="S4" s="3" t="s">
        <v>22</v>
      </c>
      <c r="T4" s="106"/>
      <c r="U4" s="4" t="s">
        <v>23</v>
      </c>
      <c r="V4" s="4" t="s">
        <v>24</v>
      </c>
    </row>
    <row r="5" spans="1:22" ht="60" customHeight="1" x14ac:dyDescent="0.25">
      <c r="A5" s="16">
        <v>4</v>
      </c>
      <c r="B5" s="12" t="s">
        <v>25</v>
      </c>
      <c r="C5" s="17" t="s">
        <v>27</v>
      </c>
      <c r="D5" s="12" t="s">
        <v>25</v>
      </c>
      <c r="E5" s="17" t="s">
        <v>27</v>
      </c>
      <c r="F5" s="12" t="s">
        <v>25</v>
      </c>
      <c r="G5" s="17" t="s">
        <v>27</v>
      </c>
      <c r="H5" s="12" t="s">
        <v>26</v>
      </c>
      <c r="I5" s="17" t="s">
        <v>27</v>
      </c>
      <c r="J5" s="59" t="s">
        <v>30</v>
      </c>
      <c r="K5" s="60" t="s">
        <v>31</v>
      </c>
      <c r="L5" s="60" t="s">
        <v>31</v>
      </c>
      <c r="M5" s="52">
        <v>2184</v>
      </c>
      <c r="N5" s="52">
        <v>2184</v>
      </c>
      <c r="O5" s="52">
        <v>2184</v>
      </c>
      <c r="P5" s="53">
        <f t="shared" ref="P5:P11" si="0">SUM(M5:O5)</f>
        <v>6552</v>
      </c>
      <c r="Q5" s="7">
        <f t="shared" ref="Q5:Q12" si="1">P5*1.0219618483451</f>
        <v>6695.8940303570953</v>
      </c>
      <c r="R5" s="7">
        <f t="shared" ref="R5:R12" si="2">Q5*1.02187567977601</f>
        <v>6842.3712639792839</v>
      </c>
      <c r="S5" s="7">
        <f t="shared" ref="S5:S12" si="3">R5*1.02191872171653</f>
        <v>6992.3472955956277</v>
      </c>
      <c r="T5" s="7">
        <f t="shared" ref="T5:T11" si="4">SUM(P5:S5)</f>
        <v>27082.612589932007</v>
      </c>
      <c r="U5" s="19">
        <v>1010200</v>
      </c>
      <c r="V5" s="32" t="s">
        <v>71</v>
      </c>
    </row>
    <row r="6" spans="1:22" ht="60" customHeight="1" x14ac:dyDescent="0.25">
      <c r="A6" s="16">
        <v>4</v>
      </c>
      <c r="B6" s="12" t="s">
        <v>25</v>
      </c>
      <c r="C6" s="17" t="s">
        <v>27</v>
      </c>
      <c r="D6" s="12" t="s">
        <v>25</v>
      </c>
      <c r="E6" s="17" t="s">
        <v>27</v>
      </c>
      <c r="F6" s="12" t="s">
        <v>25</v>
      </c>
      <c r="G6" s="17" t="s">
        <v>27</v>
      </c>
      <c r="H6" s="12" t="s">
        <v>26</v>
      </c>
      <c r="I6" s="17" t="s">
        <v>27</v>
      </c>
      <c r="J6" s="59" t="s">
        <v>33</v>
      </c>
      <c r="K6" s="61" t="s">
        <v>32</v>
      </c>
      <c r="L6" s="61" t="s">
        <v>32</v>
      </c>
      <c r="M6" s="52">
        <v>26016</v>
      </c>
      <c r="N6" s="52">
        <v>26016</v>
      </c>
      <c r="O6" s="52">
        <v>26016</v>
      </c>
      <c r="P6" s="53">
        <f t="shared" si="0"/>
        <v>78048</v>
      </c>
      <c r="Q6" s="7">
        <f t="shared" si="1"/>
        <v>79762.078339638363</v>
      </c>
      <c r="R6" s="7">
        <f t="shared" si="2"/>
        <v>81506.928023665314</v>
      </c>
      <c r="S6" s="7">
        <f t="shared" si="3"/>
        <v>83293.455696985271</v>
      </c>
      <c r="T6" s="7">
        <f t="shared" si="4"/>
        <v>322610.46206028899</v>
      </c>
      <c r="U6" s="19">
        <v>1010200</v>
      </c>
      <c r="V6" s="32" t="s">
        <v>71</v>
      </c>
    </row>
    <row r="7" spans="1:22" ht="60" customHeight="1" x14ac:dyDescent="0.25">
      <c r="A7" s="16">
        <v>4</v>
      </c>
      <c r="B7" s="12" t="s">
        <v>25</v>
      </c>
      <c r="C7" s="17" t="s">
        <v>27</v>
      </c>
      <c r="D7" s="12" t="s">
        <v>25</v>
      </c>
      <c r="E7" s="17" t="s">
        <v>27</v>
      </c>
      <c r="F7" s="12" t="s">
        <v>25</v>
      </c>
      <c r="G7" s="17" t="s">
        <v>27</v>
      </c>
      <c r="H7" s="12" t="s">
        <v>26</v>
      </c>
      <c r="I7" s="17" t="s">
        <v>27</v>
      </c>
      <c r="J7" s="59" t="s">
        <v>34</v>
      </c>
      <c r="K7" s="60" t="s">
        <v>99</v>
      </c>
      <c r="L7" s="60" t="s">
        <v>99</v>
      </c>
      <c r="M7" s="52">
        <v>2350</v>
      </c>
      <c r="N7" s="52">
        <v>2350</v>
      </c>
      <c r="O7" s="52">
        <v>2350</v>
      </c>
      <c r="P7" s="53">
        <f t="shared" si="0"/>
        <v>7050</v>
      </c>
      <c r="Q7" s="7">
        <f t="shared" si="1"/>
        <v>7204.8310308329555</v>
      </c>
      <c r="R7" s="7">
        <f t="shared" si="2"/>
        <v>7362.4416073037173</v>
      </c>
      <c r="S7" s="7">
        <f t="shared" si="3"/>
        <v>7523.8169160484094</v>
      </c>
      <c r="T7" s="7">
        <f t="shared" si="4"/>
        <v>29141.089554185084</v>
      </c>
      <c r="U7" s="19">
        <v>1010200</v>
      </c>
      <c r="V7" s="32" t="s">
        <v>71</v>
      </c>
    </row>
    <row r="8" spans="1:22" ht="60" customHeight="1" x14ac:dyDescent="0.25">
      <c r="A8" s="16">
        <v>4</v>
      </c>
      <c r="B8" s="12" t="s">
        <v>25</v>
      </c>
      <c r="C8" s="17" t="s">
        <v>27</v>
      </c>
      <c r="D8" s="12" t="s">
        <v>25</v>
      </c>
      <c r="E8" s="17" t="s">
        <v>27</v>
      </c>
      <c r="F8" s="12" t="s">
        <v>25</v>
      </c>
      <c r="G8" s="17" t="s">
        <v>27</v>
      </c>
      <c r="H8" s="12" t="s">
        <v>26</v>
      </c>
      <c r="I8" s="17" t="s">
        <v>27</v>
      </c>
      <c r="J8" s="59" t="s">
        <v>35</v>
      </c>
      <c r="K8" s="60" t="s">
        <v>36</v>
      </c>
      <c r="L8" s="60" t="s">
        <v>36</v>
      </c>
      <c r="M8" s="52">
        <v>875</v>
      </c>
      <c r="N8" s="52">
        <v>875</v>
      </c>
      <c r="O8" s="52">
        <v>875</v>
      </c>
      <c r="P8" s="53">
        <f t="shared" si="0"/>
        <v>2625</v>
      </c>
      <c r="Q8" s="7">
        <f t="shared" si="1"/>
        <v>2682.6498519058878</v>
      </c>
      <c r="R8" s="7">
        <f t="shared" si="2"/>
        <v>2741.3346410173417</v>
      </c>
      <c r="S8" s="7">
        <f t="shared" si="3"/>
        <v>2801.4211921456845</v>
      </c>
      <c r="T8" s="7">
        <f t="shared" si="4"/>
        <v>10850.405685068914</v>
      </c>
      <c r="U8" s="19">
        <v>1010200</v>
      </c>
      <c r="V8" s="32" t="s">
        <v>71</v>
      </c>
    </row>
    <row r="9" spans="1:22" ht="60" customHeight="1" x14ac:dyDescent="0.25">
      <c r="A9" s="16">
        <v>4</v>
      </c>
      <c r="B9" s="12" t="s">
        <v>25</v>
      </c>
      <c r="C9" s="17" t="s">
        <v>27</v>
      </c>
      <c r="D9" s="12" t="s">
        <v>25</v>
      </c>
      <c r="E9" s="17" t="s">
        <v>27</v>
      </c>
      <c r="F9" s="12" t="s">
        <v>25</v>
      </c>
      <c r="G9" s="17" t="s">
        <v>27</v>
      </c>
      <c r="H9" s="12" t="s">
        <v>26</v>
      </c>
      <c r="I9" s="17" t="s">
        <v>27</v>
      </c>
      <c r="J9" s="59" t="s">
        <v>37</v>
      </c>
      <c r="K9" s="60" t="s">
        <v>38</v>
      </c>
      <c r="L9" s="60" t="s">
        <v>38</v>
      </c>
      <c r="M9" s="52">
        <v>3426.3</v>
      </c>
      <c r="N9" s="52">
        <v>3426.3</v>
      </c>
      <c r="O9" s="52">
        <v>3426.3</v>
      </c>
      <c r="P9" s="53">
        <f t="shared" si="0"/>
        <v>10278.900000000001</v>
      </c>
      <c r="Q9" s="7">
        <f t="shared" si="1"/>
        <v>10504.64364295445</v>
      </c>
      <c r="R9" s="7">
        <f t="shared" si="2"/>
        <v>10734.439863448821</v>
      </c>
      <c r="S9" s="7">
        <f t="shared" si="3"/>
        <v>10969.725063598582</v>
      </c>
      <c r="T9" s="7">
        <f t="shared" si="4"/>
        <v>42487.708570001851</v>
      </c>
      <c r="U9" s="19">
        <v>1010200</v>
      </c>
      <c r="V9" s="32" t="s">
        <v>71</v>
      </c>
    </row>
    <row r="10" spans="1:22" ht="60" customHeight="1" x14ac:dyDescent="0.25">
      <c r="A10" s="16">
        <v>4</v>
      </c>
      <c r="B10" s="12" t="s">
        <v>25</v>
      </c>
      <c r="C10" s="17" t="s">
        <v>27</v>
      </c>
      <c r="D10" s="12" t="s">
        <v>25</v>
      </c>
      <c r="E10" s="17" t="s">
        <v>27</v>
      </c>
      <c r="F10" s="12" t="s">
        <v>25</v>
      </c>
      <c r="G10" s="17" t="s">
        <v>27</v>
      </c>
      <c r="H10" s="12" t="s">
        <v>26</v>
      </c>
      <c r="I10" s="17" t="s">
        <v>27</v>
      </c>
      <c r="J10" s="59" t="s">
        <v>39</v>
      </c>
      <c r="K10" s="60" t="s">
        <v>40</v>
      </c>
      <c r="L10" s="60" t="s">
        <v>40</v>
      </c>
      <c r="M10" s="52">
        <v>2349.06</v>
      </c>
      <c r="N10" s="52">
        <v>2349.06</v>
      </c>
      <c r="O10" s="52">
        <v>2349.06</v>
      </c>
      <c r="P10" s="53">
        <f t="shared" si="0"/>
        <v>7047.18</v>
      </c>
      <c r="Q10" s="7">
        <f t="shared" si="1"/>
        <v>7201.9490984206222</v>
      </c>
      <c r="R10" s="7">
        <f t="shared" si="2"/>
        <v>7359.4966306607957</v>
      </c>
      <c r="S10" s="7">
        <f t="shared" si="3"/>
        <v>7520.8073892819893</v>
      </c>
      <c r="T10" s="7">
        <f t="shared" si="4"/>
        <v>29129.433118363406</v>
      </c>
      <c r="U10" s="19">
        <v>1010200</v>
      </c>
      <c r="V10" s="32" t="s">
        <v>71</v>
      </c>
    </row>
    <row r="11" spans="1:22" ht="60" customHeight="1" thickBot="1" x14ac:dyDescent="0.3">
      <c r="A11" s="16">
        <v>4</v>
      </c>
      <c r="B11" s="12" t="s">
        <v>25</v>
      </c>
      <c r="C11" s="17" t="s">
        <v>27</v>
      </c>
      <c r="D11" s="12" t="s">
        <v>25</v>
      </c>
      <c r="E11" s="17" t="s">
        <v>27</v>
      </c>
      <c r="F11" s="12" t="s">
        <v>25</v>
      </c>
      <c r="G11" s="17" t="s">
        <v>27</v>
      </c>
      <c r="H11" s="12" t="s">
        <v>26</v>
      </c>
      <c r="I11" s="17" t="s">
        <v>27</v>
      </c>
      <c r="J11" s="59" t="s">
        <v>41</v>
      </c>
      <c r="K11" s="61" t="s">
        <v>42</v>
      </c>
      <c r="L11" s="61" t="s">
        <v>42</v>
      </c>
      <c r="M11" s="52">
        <v>2350</v>
      </c>
      <c r="N11" s="52">
        <v>2350</v>
      </c>
      <c r="O11" s="52">
        <v>2350</v>
      </c>
      <c r="P11" s="53">
        <f t="shared" si="0"/>
        <v>7050</v>
      </c>
      <c r="Q11" s="7">
        <f t="shared" si="1"/>
        <v>7204.8310308329555</v>
      </c>
      <c r="R11" s="7">
        <f t="shared" si="2"/>
        <v>7362.4416073037173</v>
      </c>
      <c r="S11" s="7">
        <f t="shared" si="3"/>
        <v>7523.8169160484094</v>
      </c>
      <c r="T11" s="7">
        <f t="shared" si="4"/>
        <v>29141.089554185084</v>
      </c>
      <c r="U11" s="19">
        <v>1010200</v>
      </c>
      <c r="V11" s="32" t="s">
        <v>71</v>
      </c>
    </row>
    <row r="12" spans="1:22" ht="60" customHeight="1" thickBot="1" x14ac:dyDescent="0.3">
      <c r="B12" s="41"/>
      <c r="C12" s="42"/>
      <c r="D12" s="42"/>
      <c r="E12" s="42"/>
      <c r="F12" s="44"/>
      <c r="G12" s="41"/>
      <c r="H12" s="41"/>
      <c r="I12" s="42"/>
      <c r="J12" s="42"/>
      <c r="K12" s="42"/>
      <c r="L12" s="62" t="s">
        <v>101</v>
      </c>
      <c r="M12" s="63">
        <f>SUM(M5:M11)</f>
        <v>39550.36</v>
      </c>
      <c r="N12" s="63">
        <f>SUM(N5:N11)</f>
        <v>39550.36</v>
      </c>
      <c r="O12" s="63">
        <f>SUM(O5:O11)</f>
        <v>39550.36</v>
      </c>
      <c r="P12" s="64">
        <f>SUM(P5:P11)</f>
        <v>118651.07999999999</v>
      </c>
      <c r="Q12" s="65">
        <f t="shared" si="1"/>
        <v>121256.87702494233</v>
      </c>
      <c r="R12" s="65">
        <f t="shared" si="2"/>
        <v>123909.45363737899</v>
      </c>
      <c r="S12" s="65">
        <f t="shared" si="3"/>
        <v>126625.39046970397</v>
      </c>
      <c r="T12" s="65">
        <f>SUM(T5:T11)</f>
        <v>490442.80113202537</v>
      </c>
      <c r="U12" s="42"/>
      <c r="V12" s="44"/>
    </row>
    <row r="13" spans="1:22" x14ac:dyDescent="0.25">
      <c r="P13" s="45"/>
    </row>
    <row r="14" spans="1:22" ht="18.75" x14ac:dyDescent="0.3">
      <c r="C14" s="6"/>
    </row>
    <row r="16" spans="1:22" x14ac:dyDescent="0.25">
      <c r="C16" s="5" t="s">
        <v>138</v>
      </c>
      <c r="D16" s="5"/>
    </row>
    <row r="17" spans="3:4" x14ac:dyDescent="0.25">
      <c r="C17" s="5" t="s">
        <v>139</v>
      </c>
      <c r="D17" s="5"/>
    </row>
    <row r="18" spans="3:4" x14ac:dyDescent="0.25">
      <c r="C18" s="5" t="s">
        <v>102</v>
      </c>
      <c r="D18" s="5"/>
    </row>
    <row r="19" spans="3:4" x14ac:dyDescent="0.25">
      <c r="C19" s="5"/>
      <c r="D19" s="5"/>
    </row>
  </sheetData>
  <mergeCells count="20">
    <mergeCell ref="A1:K1"/>
    <mergeCell ref="L1:V1"/>
    <mergeCell ref="A3:A4"/>
    <mergeCell ref="B3:B4"/>
    <mergeCell ref="C3:C4"/>
    <mergeCell ref="D3:D4"/>
    <mergeCell ref="E3:E4"/>
    <mergeCell ref="F3:F4"/>
    <mergeCell ref="G3:G4"/>
    <mergeCell ref="H3:H4"/>
    <mergeCell ref="A2:XFD2"/>
    <mergeCell ref="Q3:S3"/>
    <mergeCell ref="T3:T4"/>
    <mergeCell ref="U3:V3"/>
    <mergeCell ref="I3:I4"/>
    <mergeCell ref="J3:J4"/>
    <mergeCell ref="K3:K4"/>
    <mergeCell ref="L3:L4"/>
    <mergeCell ref="M3:O3"/>
    <mergeCell ref="P3:P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"/>
  <sheetViews>
    <sheetView workbookViewId="0">
      <selection activeCell="E12" sqref="E12"/>
    </sheetView>
  </sheetViews>
  <sheetFormatPr baseColWidth="10" defaultRowHeight="15" x14ac:dyDescent="0.25"/>
  <cols>
    <col min="1" max="1" width="8.28515625" customWidth="1"/>
    <col min="2" max="2" width="11.28515625" customWidth="1"/>
    <col min="3" max="3" width="24.85546875" bestFit="1" customWidth="1"/>
    <col min="4" max="4" width="15.7109375" bestFit="1" customWidth="1"/>
    <col min="5" max="5" width="35.5703125" bestFit="1" customWidth="1"/>
    <col min="7" max="7" width="24.140625" bestFit="1" customWidth="1"/>
    <col min="8" max="8" width="12" customWidth="1"/>
    <col min="9" max="9" width="25.85546875" bestFit="1" customWidth="1"/>
    <col min="10" max="10" width="12" customWidth="1"/>
    <col min="11" max="11" width="34.28515625" customWidth="1"/>
    <col min="12" max="12" width="31.5703125" customWidth="1"/>
    <col min="13" max="13" width="13.42578125" customWidth="1"/>
    <col min="14" max="14" width="12" customWidth="1"/>
    <col min="15" max="15" width="13.140625" customWidth="1"/>
    <col min="16" max="18" width="14.85546875" customWidth="1"/>
    <col min="19" max="19" width="15.5703125" customWidth="1"/>
    <col min="20" max="20" width="17" customWidth="1"/>
    <col min="22" max="22" width="44.85546875" customWidth="1"/>
  </cols>
  <sheetData>
    <row r="1" spans="1:22" ht="43.5" customHeight="1" x14ac:dyDescent="0.25">
      <c r="A1" s="126" t="s">
        <v>163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s="69" customFormat="1" ht="42" customHeight="1" x14ac:dyDescent="0.25">
      <c r="E2" s="68"/>
      <c r="F2" s="70"/>
    </row>
    <row r="3" spans="1:22" s="1" customFormat="1" ht="44.25" customHeight="1" x14ac:dyDescent="0.25">
      <c r="A3" s="120" t="s">
        <v>1</v>
      </c>
      <c r="B3" s="109" t="s">
        <v>2</v>
      </c>
      <c r="C3" s="109" t="s">
        <v>3</v>
      </c>
      <c r="D3" s="109" t="s">
        <v>4</v>
      </c>
      <c r="E3" s="109" t="s">
        <v>5</v>
      </c>
      <c r="F3" s="109" t="s">
        <v>0</v>
      </c>
      <c r="G3" s="109" t="s">
        <v>6</v>
      </c>
      <c r="H3" s="109" t="s">
        <v>7</v>
      </c>
      <c r="I3" s="109" t="s">
        <v>8</v>
      </c>
      <c r="J3" s="109" t="s">
        <v>9</v>
      </c>
      <c r="K3" s="109" t="s">
        <v>10</v>
      </c>
      <c r="L3" s="111" t="s">
        <v>11</v>
      </c>
      <c r="M3" s="113" t="s">
        <v>12</v>
      </c>
      <c r="N3" s="114"/>
      <c r="O3" s="115"/>
      <c r="P3" s="116" t="s">
        <v>13</v>
      </c>
      <c r="Q3" s="123" t="s">
        <v>14</v>
      </c>
      <c r="R3" s="124"/>
      <c r="S3" s="125"/>
      <c r="T3" s="105" t="s">
        <v>15</v>
      </c>
      <c r="U3" s="107" t="s">
        <v>16</v>
      </c>
      <c r="V3" s="108"/>
    </row>
    <row r="4" spans="1:22" s="1" customFormat="1" ht="21" customHeight="1" x14ac:dyDescent="0.25">
      <c r="A4" s="12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2"/>
      <c r="M4" s="2" t="s">
        <v>17</v>
      </c>
      <c r="N4" s="2" t="s">
        <v>18</v>
      </c>
      <c r="O4" s="2" t="s">
        <v>19</v>
      </c>
      <c r="P4" s="117"/>
      <c r="Q4" s="3" t="s">
        <v>20</v>
      </c>
      <c r="R4" s="3" t="s">
        <v>21</v>
      </c>
      <c r="S4" s="3" t="s">
        <v>22</v>
      </c>
      <c r="T4" s="106"/>
      <c r="U4" s="4" t="s">
        <v>23</v>
      </c>
      <c r="V4" s="4" t="s">
        <v>24</v>
      </c>
    </row>
    <row r="5" spans="1:22" ht="45" customHeight="1" x14ac:dyDescent="0.25">
      <c r="A5" s="16">
        <v>4</v>
      </c>
      <c r="B5" s="34" t="s">
        <v>25</v>
      </c>
      <c r="C5" s="33" t="s">
        <v>27</v>
      </c>
      <c r="D5" s="34" t="s">
        <v>25</v>
      </c>
      <c r="E5" s="33" t="s">
        <v>27</v>
      </c>
      <c r="F5" s="34" t="s">
        <v>25</v>
      </c>
      <c r="G5" s="33" t="s">
        <v>27</v>
      </c>
      <c r="H5" s="34" t="s">
        <v>26</v>
      </c>
      <c r="I5" s="33" t="s">
        <v>27</v>
      </c>
      <c r="J5" s="35" t="s">
        <v>164</v>
      </c>
      <c r="K5" s="36" t="s">
        <v>137</v>
      </c>
      <c r="L5" s="37" t="s">
        <v>165</v>
      </c>
      <c r="M5" s="54">
        <v>400000</v>
      </c>
      <c r="N5" s="54">
        <v>0</v>
      </c>
      <c r="O5" s="54">
        <v>0</v>
      </c>
      <c r="P5" s="53">
        <f t="shared" ref="P5" si="0">SUM(M5:O5)</f>
        <v>400000</v>
      </c>
      <c r="Q5" s="39">
        <f t="shared" ref="Q5:Q7" si="1">P5*1.0219618483451</f>
        <v>408784.73933804</v>
      </c>
      <c r="R5" s="39">
        <f t="shared" ref="R5:R7" si="2">Q5*1.02187567977601</f>
        <v>417727.18339311867</v>
      </c>
      <c r="S5" s="39">
        <f t="shared" ref="S5:S7" si="3">R5*1.02191872171653</f>
        <v>426883.22927934234</v>
      </c>
      <c r="T5" s="39">
        <f t="shared" ref="T5" si="4">SUM(P5:S5)</f>
        <v>1653395.1520105011</v>
      </c>
      <c r="U5" s="38">
        <v>1010200</v>
      </c>
      <c r="V5" s="40" t="s">
        <v>71</v>
      </c>
    </row>
    <row r="6" spans="1:22" ht="45" customHeight="1" thickBot="1" x14ac:dyDescent="0.3">
      <c r="A6" s="16">
        <v>4</v>
      </c>
      <c r="B6" s="34" t="s">
        <v>25</v>
      </c>
      <c r="C6" s="33" t="s">
        <v>27</v>
      </c>
      <c r="D6" s="34" t="s">
        <v>25</v>
      </c>
      <c r="E6" s="33" t="s">
        <v>27</v>
      </c>
      <c r="F6" s="34" t="s">
        <v>25</v>
      </c>
      <c r="G6" s="33" t="s">
        <v>27</v>
      </c>
      <c r="H6" s="34" t="s">
        <v>26</v>
      </c>
      <c r="I6" s="33" t="s">
        <v>27</v>
      </c>
      <c r="J6" s="35" t="s">
        <v>136</v>
      </c>
      <c r="K6" s="36" t="s">
        <v>137</v>
      </c>
      <c r="L6" s="36" t="s">
        <v>166</v>
      </c>
      <c r="M6" s="54">
        <v>215775.25</v>
      </c>
      <c r="N6" s="54">
        <v>0</v>
      </c>
      <c r="O6" s="54">
        <v>0</v>
      </c>
      <c r="P6" s="53">
        <f t="shared" ref="P6" si="5">SUM(M6:O6)</f>
        <v>215775.25</v>
      </c>
      <c r="Q6" s="39">
        <f t="shared" si="1"/>
        <v>220514.07331712605</v>
      </c>
      <c r="R6" s="39">
        <f t="shared" si="2"/>
        <v>225337.96857111508</v>
      </c>
      <c r="S6" s="39">
        <f t="shared" si="3"/>
        <v>230277.08879639354</v>
      </c>
      <c r="T6" s="39">
        <f t="shared" ref="T6" si="6">SUM(P6:S6)</f>
        <v>891904.38068463467</v>
      </c>
      <c r="U6" s="38">
        <v>1010200</v>
      </c>
      <c r="V6" s="40" t="s">
        <v>71</v>
      </c>
    </row>
    <row r="7" spans="1:22" ht="45" customHeight="1" thickBot="1" x14ac:dyDescent="0.3">
      <c r="B7" s="41"/>
      <c r="C7" s="42"/>
      <c r="D7" s="42"/>
      <c r="E7" s="42"/>
      <c r="F7" s="44"/>
      <c r="G7" s="41"/>
      <c r="H7" s="41"/>
      <c r="I7" s="42"/>
      <c r="J7" s="42"/>
      <c r="K7" s="42"/>
      <c r="L7" s="66" t="s">
        <v>167</v>
      </c>
      <c r="M7" s="55">
        <f>SUM(M5:M6)</f>
        <v>615775.25</v>
      </c>
      <c r="N7" s="55">
        <f>SUM(N5:N6)</f>
        <v>0</v>
      </c>
      <c r="O7" s="55">
        <f>SUM(O5:O6)</f>
        <v>0</v>
      </c>
      <c r="P7" s="56">
        <f>SUM(P5:P6)</f>
        <v>615775.25</v>
      </c>
      <c r="Q7" s="43">
        <f t="shared" si="1"/>
        <v>629298.81265516602</v>
      </c>
      <c r="R7" s="43">
        <f t="shared" si="2"/>
        <v>643065.15196423372</v>
      </c>
      <c r="S7" s="43">
        <f t="shared" si="3"/>
        <v>657160.31807573582</v>
      </c>
      <c r="T7" s="43">
        <f>SUM(T5:T6)</f>
        <v>2545299.532695136</v>
      </c>
      <c r="U7" s="42"/>
      <c r="V7" s="44"/>
    </row>
    <row r="8" spans="1:22" x14ac:dyDescent="0.25">
      <c r="P8" s="45"/>
    </row>
    <row r="9" spans="1:22" ht="18.75" x14ac:dyDescent="0.3">
      <c r="C9" s="6"/>
    </row>
    <row r="11" spans="1:22" x14ac:dyDescent="0.25">
      <c r="C11" s="5" t="s">
        <v>138</v>
      </c>
      <c r="D11" s="5"/>
    </row>
    <row r="12" spans="1:22" x14ac:dyDescent="0.25">
      <c r="C12" s="5" t="s">
        <v>139</v>
      </c>
      <c r="D12" s="5"/>
    </row>
    <row r="13" spans="1:22" x14ac:dyDescent="0.25">
      <c r="C13" s="5" t="s">
        <v>102</v>
      </c>
      <c r="D13" s="5"/>
    </row>
    <row r="14" spans="1:22" x14ac:dyDescent="0.25">
      <c r="C14" s="5"/>
      <c r="D14" s="5"/>
    </row>
  </sheetData>
  <mergeCells count="19">
    <mergeCell ref="I3:I4"/>
    <mergeCell ref="J3:J4"/>
    <mergeCell ref="K3:K4"/>
    <mergeCell ref="L3:L4"/>
    <mergeCell ref="M3:O3"/>
    <mergeCell ref="P3:P4"/>
    <mergeCell ref="A1:K1"/>
    <mergeCell ref="L1:V1"/>
    <mergeCell ref="A3:A4"/>
    <mergeCell ref="B3:B4"/>
    <mergeCell ref="C3:C4"/>
    <mergeCell ref="D3:D4"/>
    <mergeCell ref="E3:E4"/>
    <mergeCell ref="F3:F4"/>
    <mergeCell ref="G3:G4"/>
    <mergeCell ref="H3:H4"/>
    <mergeCell ref="Q3:S3"/>
    <mergeCell ref="T3:T4"/>
    <mergeCell ref="U3:V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14"/>
  <sheetViews>
    <sheetView workbookViewId="0">
      <selection activeCell="K12" sqref="K12"/>
    </sheetView>
  </sheetViews>
  <sheetFormatPr baseColWidth="10" defaultRowHeight="15" x14ac:dyDescent="0.25"/>
  <cols>
    <col min="1" max="1" width="8.28515625" customWidth="1"/>
    <col min="2" max="2" width="11.28515625" customWidth="1"/>
    <col min="3" max="3" width="24.85546875" bestFit="1" customWidth="1"/>
    <col min="4" max="4" width="15.7109375" bestFit="1" customWidth="1"/>
    <col min="5" max="5" width="35.5703125" bestFit="1" customWidth="1"/>
    <col min="7" max="7" width="24.140625" bestFit="1" customWidth="1"/>
    <col min="8" max="8" width="12" customWidth="1"/>
    <col min="9" max="9" width="25.85546875" bestFit="1" customWidth="1"/>
    <col min="10" max="10" width="12" customWidth="1"/>
    <col min="11" max="11" width="34.28515625" customWidth="1"/>
    <col min="12" max="12" width="31.5703125" customWidth="1"/>
    <col min="13" max="13" width="13.42578125" customWidth="1"/>
    <col min="14" max="14" width="12" customWidth="1"/>
    <col min="15" max="15" width="13.140625" customWidth="1"/>
    <col min="16" max="18" width="14.85546875" customWidth="1"/>
    <col min="19" max="19" width="15.5703125" customWidth="1"/>
    <col min="20" max="20" width="17" customWidth="1"/>
    <col min="22" max="22" width="44.85546875" customWidth="1"/>
  </cols>
  <sheetData>
    <row r="1" spans="1:22" ht="43.5" customHeight="1" x14ac:dyDescent="0.25">
      <c r="A1" s="126" t="s">
        <v>174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s="69" customFormat="1" ht="96.75" customHeight="1" x14ac:dyDescent="0.25">
      <c r="E2" s="68"/>
      <c r="F2" s="70"/>
    </row>
    <row r="3" spans="1:22" s="1" customFormat="1" ht="44.25" customHeight="1" x14ac:dyDescent="0.25">
      <c r="A3" s="134" t="s">
        <v>1</v>
      </c>
      <c r="B3" s="127" t="s">
        <v>2</v>
      </c>
      <c r="C3" s="127" t="s">
        <v>3</v>
      </c>
      <c r="D3" s="127" t="s">
        <v>4</v>
      </c>
      <c r="E3" s="127" t="s">
        <v>5</v>
      </c>
      <c r="F3" s="127" t="s">
        <v>0</v>
      </c>
      <c r="G3" s="127" t="s">
        <v>6</v>
      </c>
      <c r="H3" s="127" t="s">
        <v>7</v>
      </c>
      <c r="I3" s="127" t="s">
        <v>8</v>
      </c>
      <c r="J3" s="127" t="s">
        <v>9</v>
      </c>
      <c r="K3" s="127" t="s">
        <v>10</v>
      </c>
      <c r="L3" s="128" t="s">
        <v>11</v>
      </c>
      <c r="M3" s="129" t="s">
        <v>12</v>
      </c>
      <c r="N3" s="130"/>
      <c r="O3" s="131"/>
      <c r="P3" s="132" t="s">
        <v>13</v>
      </c>
      <c r="Q3" s="135" t="s">
        <v>14</v>
      </c>
      <c r="R3" s="136"/>
      <c r="S3" s="137"/>
      <c r="T3" s="105" t="s">
        <v>15</v>
      </c>
      <c r="U3" s="138" t="s">
        <v>16</v>
      </c>
      <c r="V3" s="139"/>
    </row>
    <row r="4" spans="1:22" s="1" customFormat="1" ht="21" customHeight="1" x14ac:dyDescent="0.25">
      <c r="A4" s="12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2"/>
      <c r="M4" s="2" t="s">
        <v>17</v>
      </c>
      <c r="N4" s="2" t="s">
        <v>18</v>
      </c>
      <c r="O4" s="2" t="s">
        <v>19</v>
      </c>
      <c r="P4" s="133"/>
      <c r="Q4" s="3" t="s">
        <v>20</v>
      </c>
      <c r="R4" s="3" t="s">
        <v>21</v>
      </c>
      <c r="S4" s="3" t="s">
        <v>22</v>
      </c>
      <c r="T4" s="106"/>
      <c r="U4" s="4" t="s">
        <v>23</v>
      </c>
      <c r="V4" s="4" t="s">
        <v>24</v>
      </c>
    </row>
    <row r="5" spans="1:22" ht="33" x14ac:dyDescent="0.25">
      <c r="A5" s="16">
        <v>4</v>
      </c>
      <c r="B5" s="34" t="s">
        <v>25</v>
      </c>
      <c r="C5" s="33" t="s">
        <v>27</v>
      </c>
      <c r="D5" s="34" t="s">
        <v>25</v>
      </c>
      <c r="E5" s="33" t="s">
        <v>27</v>
      </c>
      <c r="F5" s="34" t="s">
        <v>25</v>
      </c>
      <c r="G5" s="33" t="s">
        <v>27</v>
      </c>
      <c r="H5" s="34" t="s">
        <v>26</v>
      </c>
      <c r="I5" s="33" t="s">
        <v>27</v>
      </c>
      <c r="J5" s="35" t="s">
        <v>86</v>
      </c>
      <c r="K5" s="36" t="s">
        <v>87</v>
      </c>
      <c r="L5" s="37" t="s">
        <v>161</v>
      </c>
      <c r="M5" s="54">
        <v>0</v>
      </c>
      <c r="N5" s="54">
        <v>0</v>
      </c>
      <c r="O5" s="54">
        <v>7000</v>
      </c>
      <c r="P5" s="53">
        <f t="shared" ref="P5:P6" si="0">SUM(M5:O5)</f>
        <v>7000</v>
      </c>
      <c r="Q5" s="39">
        <f t="shared" ref="Q5:Q7" si="1">P5*1.0219618483451</f>
        <v>7153.7329384157001</v>
      </c>
      <c r="R5" s="39">
        <f t="shared" ref="R5:R7" si="2">Q5*1.02187567977601</f>
        <v>7310.225709379577</v>
      </c>
      <c r="S5" s="39">
        <f t="shared" ref="S5:S7" si="3">R5*1.02191872171653</f>
        <v>7470.4565123884913</v>
      </c>
      <c r="T5" s="39">
        <f t="shared" ref="T5" si="4">SUM(P5:S5)</f>
        <v>28934.415160183766</v>
      </c>
      <c r="U5" s="38">
        <v>1010200</v>
      </c>
      <c r="V5" s="40" t="s">
        <v>71</v>
      </c>
    </row>
    <row r="6" spans="1:22" ht="33.75" thickBot="1" x14ac:dyDescent="0.3">
      <c r="A6" s="16">
        <v>4</v>
      </c>
      <c r="B6" s="34" t="s">
        <v>25</v>
      </c>
      <c r="C6" s="33" t="s">
        <v>27</v>
      </c>
      <c r="D6" s="34" t="s">
        <v>25</v>
      </c>
      <c r="E6" s="33" t="s">
        <v>27</v>
      </c>
      <c r="F6" s="34" t="s">
        <v>25</v>
      </c>
      <c r="G6" s="33" t="s">
        <v>27</v>
      </c>
      <c r="H6" s="34" t="s">
        <v>26</v>
      </c>
      <c r="I6" s="33" t="s">
        <v>27</v>
      </c>
      <c r="J6" s="35" t="s">
        <v>88</v>
      </c>
      <c r="K6" s="36" t="s">
        <v>89</v>
      </c>
      <c r="L6" s="37" t="s">
        <v>117</v>
      </c>
      <c r="M6" s="54">
        <v>2000</v>
      </c>
      <c r="N6" s="54">
        <v>0</v>
      </c>
      <c r="O6" s="54">
        <v>0</v>
      </c>
      <c r="P6" s="53">
        <f t="shared" si="0"/>
        <v>2000</v>
      </c>
      <c r="Q6" s="39">
        <f t="shared" si="1"/>
        <v>2043.9236966902001</v>
      </c>
      <c r="R6" s="39">
        <f t="shared" si="2"/>
        <v>2088.6359169655934</v>
      </c>
      <c r="S6" s="39">
        <f t="shared" si="3"/>
        <v>2134.4161463967116</v>
      </c>
      <c r="T6" s="39">
        <f t="shared" ref="T6" si="5">SUM(P6:S6)</f>
        <v>8266.9757600525045</v>
      </c>
      <c r="U6" s="38">
        <v>1010200</v>
      </c>
      <c r="V6" s="40" t="s">
        <v>71</v>
      </c>
    </row>
    <row r="7" spans="1:22" ht="38.25" thickBot="1" x14ac:dyDescent="0.3">
      <c r="B7" s="41"/>
      <c r="C7" s="42"/>
      <c r="D7" s="42"/>
      <c r="E7" s="42"/>
      <c r="F7" s="44"/>
      <c r="G7" s="41"/>
      <c r="H7" s="41"/>
      <c r="I7" s="42"/>
      <c r="J7" s="42"/>
      <c r="K7" s="42"/>
      <c r="L7" s="66" t="s">
        <v>80</v>
      </c>
      <c r="M7" s="55">
        <f>SUM(M5:M6)</f>
        <v>2000</v>
      </c>
      <c r="N7" s="55">
        <f>SUM(N5:N6)</f>
        <v>0</v>
      </c>
      <c r="O7" s="55">
        <f>SUM(O5:O6)</f>
        <v>7000</v>
      </c>
      <c r="P7" s="56">
        <f>SUM(P5:P6)</f>
        <v>9000</v>
      </c>
      <c r="Q7" s="43">
        <f t="shared" si="1"/>
        <v>9197.6566351059009</v>
      </c>
      <c r="R7" s="43">
        <f t="shared" si="2"/>
        <v>9398.8616263451713</v>
      </c>
      <c r="S7" s="43">
        <f t="shared" si="3"/>
        <v>9604.8726587852034</v>
      </c>
      <c r="T7" s="43">
        <f>SUM(T5:T6)</f>
        <v>37201.39092023627</v>
      </c>
      <c r="U7" s="42"/>
      <c r="V7" s="44"/>
    </row>
    <row r="8" spans="1:22" x14ac:dyDescent="0.25">
      <c r="P8" s="45"/>
    </row>
    <row r="9" spans="1:22" ht="18.75" x14ac:dyDescent="0.3">
      <c r="C9" s="6"/>
    </row>
    <row r="10" spans="1:22" x14ac:dyDescent="0.25">
      <c r="I10" t="s">
        <v>175</v>
      </c>
    </row>
    <row r="11" spans="1:22" x14ac:dyDescent="0.25">
      <c r="C11" s="5" t="s">
        <v>138</v>
      </c>
      <c r="D11" s="5"/>
    </row>
    <row r="12" spans="1:22" x14ac:dyDescent="0.25">
      <c r="C12" s="5" t="s">
        <v>139</v>
      </c>
      <c r="D12" s="5"/>
    </row>
    <row r="13" spans="1:22" x14ac:dyDescent="0.25">
      <c r="C13" s="5" t="s">
        <v>102</v>
      </c>
      <c r="D13" s="5"/>
    </row>
    <row r="14" spans="1:22" x14ac:dyDescent="0.25">
      <c r="C14" s="5"/>
      <c r="D14" s="5"/>
    </row>
  </sheetData>
  <mergeCells count="19">
    <mergeCell ref="P3:P4"/>
    <mergeCell ref="A1:K1"/>
    <mergeCell ref="L1:V1"/>
    <mergeCell ref="A3:A4"/>
    <mergeCell ref="B3:B4"/>
    <mergeCell ref="C3:C4"/>
    <mergeCell ref="D3:D4"/>
    <mergeCell ref="E3:E4"/>
    <mergeCell ref="F3:F4"/>
    <mergeCell ref="G3:G4"/>
    <mergeCell ref="H3:H4"/>
    <mergeCell ref="Q3:S3"/>
    <mergeCell ref="T3:T4"/>
    <mergeCell ref="U3:V3"/>
    <mergeCell ref="I3:I4"/>
    <mergeCell ref="J3:J4"/>
    <mergeCell ref="K3:K4"/>
    <mergeCell ref="L3:L4"/>
    <mergeCell ref="M3:O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7"/>
  <sheetViews>
    <sheetView workbookViewId="0">
      <selection activeCell="P29" sqref="P29"/>
    </sheetView>
  </sheetViews>
  <sheetFormatPr baseColWidth="10" defaultRowHeight="15" x14ac:dyDescent="0.25"/>
  <cols>
    <col min="1" max="1" width="8.28515625" customWidth="1"/>
    <col min="2" max="2" width="11.28515625" customWidth="1"/>
    <col min="3" max="3" width="24.85546875" bestFit="1" customWidth="1"/>
    <col min="4" max="4" width="15.7109375" bestFit="1" customWidth="1"/>
    <col min="5" max="5" width="35.5703125" bestFit="1" customWidth="1"/>
    <col min="7" max="7" width="24.140625" bestFit="1" customWidth="1"/>
    <col min="8" max="8" width="12" customWidth="1"/>
    <col min="9" max="9" width="25.85546875" bestFit="1" customWidth="1"/>
    <col min="10" max="10" width="12" customWidth="1"/>
    <col min="11" max="11" width="34.28515625" customWidth="1"/>
    <col min="12" max="12" width="31.5703125" customWidth="1"/>
    <col min="13" max="13" width="13.42578125" customWidth="1"/>
    <col min="14" max="14" width="12" customWidth="1"/>
    <col min="15" max="15" width="13.140625" customWidth="1"/>
    <col min="16" max="18" width="14.85546875" customWidth="1"/>
    <col min="19" max="19" width="15.5703125" customWidth="1"/>
    <col min="20" max="20" width="17" customWidth="1"/>
    <col min="22" max="22" width="44.85546875" customWidth="1"/>
    <col min="25" max="25" width="0" hidden="1" customWidth="1"/>
  </cols>
  <sheetData>
    <row r="1" spans="1:25" ht="43.5" customHeight="1" x14ac:dyDescent="0.25">
      <c r="A1" s="126" t="s">
        <v>84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5" s="69" customFormat="1" ht="96.75" customHeight="1" x14ac:dyDescent="0.25">
      <c r="E2" s="68"/>
      <c r="F2" s="70"/>
    </row>
    <row r="3" spans="1:25" s="1" customFormat="1" ht="44.25" customHeight="1" x14ac:dyDescent="0.25">
      <c r="A3" s="134" t="s">
        <v>1</v>
      </c>
      <c r="B3" s="127" t="s">
        <v>2</v>
      </c>
      <c r="C3" s="127" t="s">
        <v>3</v>
      </c>
      <c r="D3" s="127" t="s">
        <v>4</v>
      </c>
      <c r="E3" s="127" t="s">
        <v>5</v>
      </c>
      <c r="F3" s="127" t="s">
        <v>0</v>
      </c>
      <c r="G3" s="127" t="s">
        <v>6</v>
      </c>
      <c r="H3" s="127" t="s">
        <v>7</v>
      </c>
      <c r="I3" s="127" t="s">
        <v>8</v>
      </c>
      <c r="J3" s="127" t="s">
        <v>9</v>
      </c>
      <c r="K3" s="127" t="s">
        <v>10</v>
      </c>
      <c r="L3" s="128" t="s">
        <v>11</v>
      </c>
      <c r="M3" s="129" t="s">
        <v>12</v>
      </c>
      <c r="N3" s="130"/>
      <c r="O3" s="131"/>
      <c r="P3" s="132" t="s">
        <v>13</v>
      </c>
      <c r="Q3" s="135" t="s">
        <v>14</v>
      </c>
      <c r="R3" s="136"/>
      <c r="S3" s="137"/>
      <c r="T3" s="105" t="s">
        <v>15</v>
      </c>
      <c r="U3" s="138" t="s">
        <v>16</v>
      </c>
      <c r="V3" s="139"/>
    </row>
    <row r="4" spans="1:25" s="1" customFormat="1" ht="21" customHeight="1" x14ac:dyDescent="0.25">
      <c r="A4" s="12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2"/>
      <c r="M4" s="2" t="s">
        <v>17</v>
      </c>
      <c r="N4" s="2" t="s">
        <v>18</v>
      </c>
      <c r="O4" s="2" t="s">
        <v>19</v>
      </c>
      <c r="P4" s="133"/>
      <c r="Q4" s="3" t="s">
        <v>20</v>
      </c>
      <c r="R4" s="3" t="s">
        <v>21</v>
      </c>
      <c r="S4" s="3" t="s">
        <v>22</v>
      </c>
      <c r="T4" s="106"/>
      <c r="U4" s="4" t="s">
        <v>23</v>
      </c>
      <c r="V4" s="4" t="s">
        <v>24</v>
      </c>
    </row>
    <row r="5" spans="1:25" ht="45" customHeight="1" x14ac:dyDescent="0.25">
      <c r="A5" s="16">
        <v>4</v>
      </c>
      <c r="B5" s="12" t="s">
        <v>25</v>
      </c>
      <c r="C5" s="17" t="s">
        <v>27</v>
      </c>
      <c r="D5" s="12" t="s">
        <v>25</v>
      </c>
      <c r="E5" s="17" t="s">
        <v>27</v>
      </c>
      <c r="F5" s="12" t="s">
        <v>25</v>
      </c>
      <c r="G5" s="17" t="s">
        <v>27</v>
      </c>
      <c r="H5" s="12" t="s">
        <v>26</v>
      </c>
      <c r="I5" s="17" t="s">
        <v>27</v>
      </c>
      <c r="J5" s="10" t="s">
        <v>103</v>
      </c>
      <c r="K5" s="9" t="s">
        <v>106</v>
      </c>
      <c r="L5" s="9" t="s">
        <v>119</v>
      </c>
      <c r="M5" s="52">
        <v>233.33</v>
      </c>
      <c r="N5" s="52">
        <v>233.33</v>
      </c>
      <c r="O5" s="52">
        <v>233.34</v>
      </c>
      <c r="P5" s="53">
        <f t="shared" ref="P5:P29" si="0">SUM(M5:O5)</f>
        <v>700</v>
      </c>
      <c r="Q5" s="7">
        <f t="shared" ref="Q5:Q30" si="1">P5*1.0219618483451</f>
        <v>715.3732938415701</v>
      </c>
      <c r="R5" s="7">
        <f t="shared" ref="R5:R30" si="2">Q5*1.02187567977601</f>
        <v>731.02257093795777</v>
      </c>
      <c r="S5" s="7">
        <f t="shared" ref="S5:S30" si="3">R5*1.02191872171653</f>
        <v>747.04565123884913</v>
      </c>
      <c r="T5" s="7">
        <f t="shared" ref="T5:T29" si="4">SUM(P5:S5)</f>
        <v>2893.4415160183771</v>
      </c>
      <c r="U5" s="19">
        <v>1010200</v>
      </c>
      <c r="V5" s="32" t="s">
        <v>71</v>
      </c>
    </row>
    <row r="6" spans="1:25" ht="45" customHeight="1" x14ac:dyDescent="0.25">
      <c r="A6" s="16">
        <v>4</v>
      </c>
      <c r="B6" s="12" t="s">
        <v>25</v>
      </c>
      <c r="C6" s="17" t="s">
        <v>27</v>
      </c>
      <c r="D6" s="12" t="s">
        <v>25</v>
      </c>
      <c r="E6" s="17" t="s">
        <v>27</v>
      </c>
      <c r="F6" s="12" t="s">
        <v>25</v>
      </c>
      <c r="G6" s="17" t="s">
        <v>27</v>
      </c>
      <c r="H6" s="12" t="s">
        <v>26</v>
      </c>
      <c r="I6" s="17" t="s">
        <v>27</v>
      </c>
      <c r="J6" s="10" t="s">
        <v>104</v>
      </c>
      <c r="K6" s="9" t="s">
        <v>107</v>
      </c>
      <c r="L6" s="9" t="s">
        <v>120</v>
      </c>
      <c r="M6" s="52">
        <v>300</v>
      </c>
      <c r="N6" s="52">
        <v>300</v>
      </c>
      <c r="O6" s="52">
        <v>381</v>
      </c>
      <c r="P6" s="53">
        <f t="shared" si="0"/>
        <v>981</v>
      </c>
      <c r="Q6" s="7">
        <f t="shared" si="1"/>
        <v>1002.5445732265432</v>
      </c>
      <c r="R6" s="7">
        <f t="shared" si="2"/>
        <v>1024.4759172716238</v>
      </c>
      <c r="S6" s="7">
        <f t="shared" si="3"/>
        <v>1046.9311198075873</v>
      </c>
      <c r="T6" s="7">
        <f t="shared" si="4"/>
        <v>4054.951610305754</v>
      </c>
      <c r="U6" s="19">
        <v>1010200</v>
      </c>
      <c r="V6" s="32" t="s">
        <v>71</v>
      </c>
    </row>
    <row r="7" spans="1:25" ht="45" customHeight="1" x14ac:dyDescent="0.25">
      <c r="A7" s="16">
        <v>4</v>
      </c>
      <c r="B7" s="12" t="s">
        <v>25</v>
      </c>
      <c r="C7" s="17" t="s">
        <v>27</v>
      </c>
      <c r="D7" s="12" t="s">
        <v>25</v>
      </c>
      <c r="E7" s="17" t="s">
        <v>27</v>
      </c>
      <c r="F7" s="12" t="s">
        <v>25</v>
      </c>
      <c r="G7" s="17" t="s">
        <v>27</v>
      </c>
      <c r="H7" s="12" t="s">
        <v>26</v>
      </c>
      <c r="I7" s="17" t="s">
        <v>27</v>
      </c>
      <c r="J7" s="10" t="s">
        <v>105</v>
      </c>
      <c r="K7" s="9" t="s">
        <v>108</v>
      </c>
      <c r="L7" s="15" t="s">
        <v>121</v>
      </c>
      <c r="M7" s="52">
        <v>200</v>
      </c>
      <c r="N7" s="52">
        <v>100</v>
      </c>
      <c r="O7" s="52">
        <v>100</v>
      </c>
      <c r="P7" s="53">
        <f t="shared" si="0"/>
        <v>400</v>
      </c>
      <c r="Q7" s="7">
        <f t="shared" si="1"/>
        <v>408.78473933804003</v>
      </c>
      <c r="R7" s="7">
        <f t="shared" si="2"/>
        <v>417.72718339311871</v>
      </c>
      <c r="S7" s="7">
        <f t="shared" si="3"/>
        <v>426.88322927934234</v>
      </c>
      <c r="T7" s="7">
        <f t="shared" si="4"/>
        <v>1653.3951520105011</v>
      </c>
      <c r="U7" s="19">
        <v>1010200</v>
      </c>
      <c r="V7" s="32" t="s">
        <v>71</v>
      </c>
    </row>
    <row r="8" spans="1:25" ht="45" customHeight="1" x14ac:dyDescent="0.25">
      <c r="A8" s="16">
        <v>4</v>
      </c>
      <c r="B8" s="12" t="s">
        <v>25</v>
      </c>
      <c r="C8" s="17" t="s">
        <v>27</v>
      </c>
      <c r="D8" s="12" t="s">
        <v>25</v>
      </c>
      <c r="E8" s="17" t="s">
        <v>27</v>
      </c>
      <c r="F8" s="12" t="s">
        <v>25</v>
      </c>
      <c r="G8" s="17" t="s">
        <v>27</v>
      </c>
      <c r="H8" s="12" t="s">
        <v>26</v>
      </c>
      <c r="I8" s="17" t="s">
        <v>27</v>
      </c>
      <c r="J8" s="10" t="s">
        <v>43</v>
      </c>
      <c r="K8" s="9" t="s">
        <v>44</v>
      </c>
      <c r="L8" s="15" t="s">
        <v>141</v>
      </c>
      <c r="M8" s="52">
        <v>1333.33</v>
      </c>
      <c r="N8" s="52">
        <f>1333.33</f>
        <v>1333.33</v>
      </c>
      <c r="O8" s="52">
        <f>1333.34+3800</f>
        <v>5133.34</v>
      </c>
      <c r="P8" s="53">
        <f t="shared" si="0"/>
        <v>7800</v>
      </c>
      <c r="Q8" s="7">
        <f t="shared" si="1"/>
        <v>7971.3024170917806</v>
      </c>
      <c r="R8" s="7">
        <f t="shared" si="2"/>
        <v>8145.6800761658151</v>
      </c>
      <c r="S8" s="7">
        <f t="shared" si="3"/>
        <v>8324.2229709471758</v>
      </c>
      <c r="T8" s="7">
        <f t="shared" si="4"/>
        <v>32241.205464204773</v>
      </c>
      <c r="U8" s="19">
        <v>1010200</v>
      </c>
      <c r="V8" s="32" t="s">
        <v>71</v>
      </c>
    </row>
    <row r="9" spans="1:25" ht="45" customHeight="1" x14ac:dyDescent="0.25">
      <c r="A9" s="16">
        <v>4</v>
      </c>
      <c r="B9" s="12" t="s">
        <v>25</v>
      </c>
      <c r="C9" s="17" t="s">
        <v>27</v>
      </c>
      <c r="D9" s="12" t="s">
        <v>25</v>
      </c>
      <c r="E9" s="17" t="s">
        <v>27</v>
      </c>
      <c r="F9" s="12" t="s">
        <v>25</v>
      </c>
      <c r="G9" s="17" t="s">
        <v>27</v>
      </c>
      <c r="H9" s="12" t="s">
        <v>26</v>
      </c>
      <c r="I9" s="17" t="s">
        <v>27</v>
      </c>
      <c r="J9" s="10" t="s">
        <v>45</v>
      </c>
      <c r="K9" s="9" t="s">
        <v>142</v>
      </c>
      <c r="L9" s="15" t="s">
        <v>143</v>
      </c>
      <c r="M9" s="52">
        <v>500</v>
      </c>
      <c r="N9" s="52">
        <v>500</v>
      </c>
      <c r="O9" s="52">
        <v>0</v>
      </c>
      <c r="P9" s="53">
        <f t="shared" si="0"/>
        <v>1000</v>
      </c>
      <c r="Q9" s="7">
        <f t="shared" si="1"/>
        <v>1021.9618483451001</v>
      </c>
      <c r="R9" s="7">
        <f t="shared" si="2"/>
        <v>1044.3179584827967</v>
      </c>
      <c r="S9" s="7">
        <f t="shared" si="3"/>
        <v>1067.2080731983558</v>
      </c>
      <c r="T9" s="7">
        <f t="shared" si="4"/>
        <v>4133.4878800262522</v>
      </c>
      <c r="U9" s="19">
        <v>1010200</v>
      </c>
      <c r="V9" s="32" t="s">
        <v>71</v>
      </c>
    </row>
    <row r="10" spans="1:25" ht="45" customHeight="1" x14ac:dyDescent="0.25">
      <c r="A10" s="16">
        <v>4</v>
      </c>
      <c r="B10" s="12" t="s">
        <v>25</v>
      </c>
      <c r="C10" s="17" t="s">
        <v>27</v>
      </c>
      <c r="D10" s="12" t="s">
        <v>25</v>
      </c>
      <c r="E10" s="17" t="s">
        <v>27</v>
      </c>
      <c r="F10" s="12" t="s">
        <v>25</v>
      </c>
      <c r="G10" s="17" t="s">
        <v>27</v>
      </c>
      <c r="H10" s="12" t="s">
        <v>26</v>
      </c>
      <c r="I10" s="17" t="s">
        <v>27</v>
      </c>
      <c r="J10" s="10" t="s">
        <v>92</v>
      </c>
      <c r="K10" s="9" t="s">
        <v>93</v>
      </c>
      <c r="L10" s="9" t="s">
        <v>118</v>
      </c>
      <c r="M10" s="52">
        <v>1000</v>
      </c>
      <c r="N10" s="52">
        <v>500</v>
      </c>
      <c r="O10" s="52">
        <v>500</v>
      </c>
      <c r="P10" s="53">
        <f t="shared" si="0"/>
        <v>2000</v>
      </c>
      <c r="Q10" s="7">
        <f t="shared" si="1"/>
        <v>2043.9236966902001</v>
      </c>
      <c r="R10" s="7">
        <f t="shared" si="2"/>
        <v>2088.6359169655934</v>
      </c>
      <c r="S10" s="7">
        <f t="shared" si="3"/>
        <v>2134.4161463967116</v>
      </c>
      <c r="T10" s="7">
        <f t="shared" si="4"/>
        <v>8266.9757600525045</v>
      </c>
      <c r="U10" s="19">
        <v>1010200</v>
      </c>
      <c r="V10" s="32" t="s">
        <v>71</v>
      </c>
    </row>
    <row r="11" spans="1:25" ht="45" customHeight="1" x14ac:dyDescent="0.25">
      <c r="A11" s="16">
        <v>4</v>
      </c>
      <c r="B11" s="12" t="s">
        <v>25</v>
      </c>
      <c r="C11" s="17" t="s">
        <v>27</v>
      </c>
      <c r="D11" s="12" t="s">
        <v>25</v>
      </c>
      <c r="E11" s="17" t="s">
        <v>27</v>
      </c>
      <c r="F11" s="12" t="s">
        <v>25</v>
      </c>
      <c r="G11" s="17" t="s">
        <v>27</v>
      </c>
      <c r="H11" s="12" t="s">
        <v>26</v>
      </c>
      <c r="I11" s="17" t="s">
        <v>27</v>
      </c>
      <c r="J11" s="87" t="s">
        <v>170</v>
      </c>
      <c r="K11" s="9" t="s">
        <v>144</v>
      </c>
      <c r="L11" s="15" t="s">
        <v>145</v>
      </c>
      <c r="M11" s="52">
        <v>0</v>
      </c>
      <c r="N11" s="52">
        <v>500</v>
      </c>
      <c r="O11" s="52">
        <v>0</v>
      </c>
      <c r="P11" s="53">
        <f t="shared" si="0"/>
        <v>500</v>
      </c>
      <c r="Q11" s="7">
        <f t="shared" si="1"/>
        <v>510.98092417255003</v>
      </c>
      <c r="R11" s="7">
        <f t="shared" si="2"/>
        <v>522.15897924139836</v>
      </c>
      <c r="S11" s="7">
        <f t="shared" si="3"/>
        <v>533.6040365991779</v>
      </c>
      <c r="T11" s="7">
        <f t="shared" si="4"/>
        <v>2066.7439400131261</v>
      </c>
      <c r="U11" s="19">
        <v>1010200</v>
      </c>
      <c r="V11" s="32" t="s">
        <v>71</v>
      </c>
      <c r="W11" t="s">
        <v>171</v>
      </c>
    </row>
    <row r="12" spans="1:25" ht="45" customHeight="1" x14ac:dyDescent="0.25">
      <c r="A12" s="16">
        <v>4</v>
      </c>
      <c r="B12" s="12" t="s">
        <v>25</v>
      </c>
      <c r="C12" s="17" t="s">
        <v>27</v>
      </c>
      <c r="D12" s="12" t="s">
        <v>25</v>
      </c>
      <c r="E12" s="17" t="s">
        <v>27</v>
      </c>
      <c r="F12" s="12" t="s">
        <v>25</v>
      </c>
      <c r="G12" s="17" t="s">
        <v>27</v>
      </c>
      <c r="H12" s="12" t="s">
        <v>26</v>
      </c>
      <c r="I12" s="17" t="s">
        <v>27</v>
      </c>
      <c r="J12" s="10" t="s">
        <v>46</v>
      </c>
      <c r="K12" s="8" t="s">
        <v>47</v>
      </c>
      <c r="L12" s="15" t="s">
        <v>146</v>
      </c>
      <c r="M12" s="52">
        <v>0</v>
      </c>
      <c r="N12" s="52">
        <v>500</v>
      </c>
      <c r="O12" s="52"/>
      <c r="P12" s="53">
        <f t="shared" si="0"/>
        <v>500</v>
      </c>
      <c r="Q12" s="7">
        <f t="shared" si="1"/>
        <v>510.98092417255003</v>
      </c>
      <c r="R12" s="7">
        <f t="shared" si="2"/>
        <v>522.15897924139836</v>
      </c>
      <c r="S12" s="7">
        <f t="shared" si="3"/>
        <v>533.6040365991779</v>
      </c>
      <c r="T12" s="7">
        <f t="shared" si="4"/>
        <v>2066.7439400131261</v>
      </c>
      <c r="U12" s="19">
        <v>1010200</v>
      </c>
      <c r="V12" s="32" t="s">
        <v>71</v>
      </c>
    </row>
    <row r="13" spans="1:25" ht="45" customHeight="1" x14ac:dyDescent="0.25">
      <c r="A13" s="16">
        <v>4</v>
      </c>
      <c r="B13" s="12" t="s">
        <v>25</v>
      </c>
      <c r="C13" s="17" t="s">
        <v>27</v>
      </c>
      <c r="D13" s="12" t="s">
        <v>25</v>
      </c>
      <c r="E13" s="17" t="s">
        <v>27</v>
      </c>
      <c r="F13" s="12" t="s">
        <v>25</v>
      </c>
      <c r="G13" s="17" t="s">
        <v>27</v>
      </c>
      <c r="H13" s="12" t="s">
        <v>26</v>
      </c>
      <c r="I13" s="17" t="s">
        <v>27</v>
      </c>
      <c r="J13" s="10" t="s">
        <v>48</v>
      </c>
      <c r="K13" s="8" t="s">
        <v>49</v>
      </c>
      <c r="L13" s="18" t="s">
        <v>50</v>
      </c>
      <c r="M13" s="52">
        <v>400</v>
      </c>
      <c r="N13" s="52">
        <v>300</v>
      </c>
      <c r="O13" s="52">
        <v>300</v>
      </c>
      <c r="P13" s="53">
        <f t="shared" si="0"/>
        <v>1000</v>
      </c>
      <c r="Q13" s="7">
        <f t="shared" si="1"/>
        <v>1021.9618483451001</v>
      </c>
      <c r="R13" s="7">
        <f t="shared" si="2"/>
        <v>1044.3179584827967</v>
      </c>
      <c r="S13" s="7">
        <f t="shared" si="3"/>
        <v>1067.2080731983558</v>
      </c>
      <c r="T13" s="7">
        <f t="shared" si="4"/>
        <v>4133.4878800262522</v>
      </c>
      <c r="U13" s="19">
        <v>1010200</v>
      </c>
      <c r="V13" s="32" t="s">
        <v>71</v>
      </c>
    </row>
    <row r="14" spans="1:25" ht="45" customHeight="1" x14ac:dyDescent="0.25">
      <c r="A14" s="16">
        <v>4</v>
      </c>
      <c r="B14" s="12" t="s">
        <v>25</v>
      </c>
      <c r="C14" s="17" t="s">
        <v>27</v>
      </c>
      <c r="D14" s="12" t="s">
        <v>25</v>
      </c>
      <c r="E14" s="17" t="s">
        <v>27</v>
      </c>
      <c r="F14" s="12" t="s">
        <v>25</v>
      </c>
      <c r="G14" s="17" t="s">
        <v>27</v>
      </c>
      <c r="H14" s="12" t="s">
        <v>26</v>
      </c>
      <c r="I14" s="17" t="s">
        <v>27</v>
      </c>
      <c r="J14" s="10" t="s">
        <v>51</v>
      </c>
      <c r="K14" s="9" t="s">
        <v>52</v>
      </c>
      <c r="L14" s="18" t="s">
        <v>53</v>
      </c>
      <c r="M14" s="52">
        <v>400</v>
      </c>
      <c r="N14" s="52">
        <v>1000</v>
      </c>
      <c r="O14" s="52">
        <v>400</v>
      </c>
      <c r="P14" s="53">
        <f t="shared" si="0"/>
        <v>1800</v>
      </c>
      <c r="Q14" s="7">
        <f t="shared" si="1"/>
        <v>1839.53132702118</v>
      </c>
      <c r="R14" s="7">
        <f t="shared" si="2"/>
        <v>1879.7723252690341</v>
      </c>
      <c r="S14" s="7">
        <f t="shared" si="3"/>
        <v>1920.9745317570405</v>
      </c>
      <c r="T14" s="7">
        <f t="shared" si="4"/>
        <v>7440.2781840472544</v>
      </c>
      <c r="U14" s="19">
        <v>1010200</v>
      </c>
      <c r="V14" s="32" t="s">
        <v>71</v>
      </c>
    </row>
    <row r="15" spans="1:25" ht="45" customHeight="1" x14ac:dyDescent="0.25">
      <c r="A15" s="16">
        <v>4</v>
      </c>
      <c r="B15" s="12" t="s">
        <v>25</v>
      </c>
      <c r="C15" s="17" t="s">
        <v>27</v>
      </c>
      <c r="D15" s="12" t="s">
        <v>25</v>
      </c>
      <c r="E15" s="17" t="s">
        <v>27</v>
      </c>
      <c r="F15" s="12" t="s">
        <v>25</v>
      </c>
      <c r="G15" s="17" t="s">
        <v>27</v>
      </c>
      <c r="H15" s="12" t="s">
        <v>26</v>
      </c>
      <c r="I15" s="17" t="s">
        <v>27</v>
      </c>
      <c r="J15" s="88" t="s">
        <v>54</v>
      </c>
      <c r="K15" s="89" t="s">
        <v>55</v>
      </c>
      <c r="L15" s="90" t="s">
        <v>56</v>
      </c>
      <c r="M15" s="80">
        <f>3300+2100</f>
        <v>5400</v>
      </c>
      <c r="N15" s="80">
        <f>1200+1700</f>
        <v>2900</v>
      </c>
      <c r="O15" s="80">
        <f>1200+17000-81</f>
        <v>18119</v>
      </c>
      <c r="P15" s="53">
        <f t="shared" si="0"/>
        <v>26419</v>
      </c>
      <c r="Q15" s="91">
        <f t="shared" si="1"/>
        <v>26999.210071429199</v>
      </c>
      <c r="R15" s="91">
        <f t="shared" si="2"/>
        <v>27589.836145157009</v>
      </c>
      <c r="S15" s="91">
        <f t="shared" si="3"/>
        <v>28194.570085827367</v>
      </c>
      <c r="T15" s="91">
        <f t="shared" si="4"/>
        <v>109202.61630241357</v>
      </c>
      <c r="U15" s="92">
        <v>1010200</v>
      </c>
      <c r="V15" s="93" t="s">
        <v>71</v>
      </c>
      <c r="W15" s="69" t="s">
        <v>195</v>
      </c>
      <c r="X15" s="69" t="s">
        <v>196</v>
      </c>
      <c r="Y15" t="s">
        <v>179</v>
      </c>
    </row>
    <row r="16" spans="1:25" ht="45" customHeight="1" x14ac:dyDescent="0.25">
      <c r="A16" s="16">
        <v>4</v>
      </c>
      <c r="B16" s="12" t="s">
        <v>25</v>
      </c>
      <c r="C16" s="17" t="s">
        <v>27</v>
      </c>
      <c r="D16" s="12" t="s">
        <v>25</v>
      </c>
      <c r="E16" s="17" t="s">
        <v>27</v>
      </c>
      <c r="F16" s="12" t="s">
        <v>25</v>
      </c>
      <c r="G16" s="17" t="s">
        <v>27</v>
      </c>
      <c r="H16" s="12" t="s">
        <v>26</v>
      </c>
      <c r="I16" s="17" t="s">
        <v>27</v>
      </c>
      <c r="J16" s="10" t="s">
        <v>109</v>
      </c>
      <c r="K16" s="9" t="s">
        <v>111</v>
      </c>
      <c r="L16" s="18" t="s">
        <v>112</v>
      </c>
      <c r="M16" s="52">
        <v>500</v>
      </c>
      <c r="N16" s="52">
        <v>500</v>
      </c>
      <c r="O16" s="52"/>
      <c r="P16" s="53">
        <f t="shared" si="0"/>
        <v>1000</v>
      </c>
      <c r="Q16" s="7">
        <f t="shared" si="1"/>
        <v>1021.9618483451001</v>
      </c>
      <c r="R16" s="7">
        <f t="shared" si="2"/>
        <v>1044.3179584827967</v>
      </c>
      <c r="S16" s="7">
        <f t="shared" si="3"/>
        <v>1067.2080731983558</v>
      </c>
      <c r="T16" s="7">
        <f t="shared" si="4"/>
        <v>4133.4878800262522</v>
      </c>
      <c r="U16" s="19">
        <v>1010200</v>
      </c>
      <c r="V16" s="32" t="s">
        <v>71</v>
      </c>
    </row>
    <row r="17" spans="1:22" ht="45" x14ac:dyDescent="0.25">
      <c r="A17" s="16">
        <v>4</v>
      </c>
      <c r="B17" s="12" t="s">
        <v>25</v>
      </c>
      <c r="C17" s="17" t="s">
        <v>27</v>
      </c>
      <c r="D17" s="12" t="s">
        <v>25</v>
      </c>
      <c r="E17" s="17" t="s">
        <v>27</v>
      </c>
      <c r="F17" s="12" t="s">
        <v>25</v>
      </c>
      <c r="G17" s="17" t="s">
        <v>27</v>
      </c>
      <c r="H17" s="12" t="s">
        <v>26</v>
      </c>
      <c r="I17" s="17" t="s">
        <v>27</v>
      </c>
      <c r="J17" s="10" t="s">
        <v>110</v>
      </c>
      <c r="K17" s="9" t="s">
        <v>113</v>
      </c>
      <c r="L17" s="18" t="s">
        <v>147</v>
      </c>
      <c r="M17" s="52">
        <v>500</v>
      </c>
      <c r="N17" s="52">
        <v>500</v>
      </c>
      <c r="O17" s="52"/>
      <c r="P17" s="53">
        <f t="shared" si="0"/>
        <v>1000</v>
      </c>
      <c r="Q17" s="7">
        <f t="shared" si="1"/>
        <v>1021.9618483451001</v>
      </c>
      <c r="R17" s="7">
        <f t="shared" si="2"/>
        <v>1044.3179584827967</v>
      </c>
      <c r="S17" s="7">
        <f t="shared" si="3"/>
        <v>1067.2080731983558</v>
      </c>
      <c r="T17" s="7">
        <f t="shared" si="4"/>
        <v>4133.4878800262522</v>
      </c>
      <c r="U17" s="19">
        <v>1010200</v>
      </c>
      <c r="V17" s="32" t="s">
        <v>71</v>
      </c>
    </row>
    <row r="18" spans="1:22" ht="33" x14ac:dyDescent="0.25">
      <c r="A18" s="16">
        <v>4</v>
      </c>
      <c r="B18" s="12" t="s">
        <v>25</v>
      </c>
      <c r="C18" s="17" t="s">
        <v>27</v>
      </c>
      <c r="D18" s="12" t="s">
        <v>25</v>
      </c>
      <c r="E18" s="17" t="s">
        <v>27</v>
      </c>
      <c r="F18" s="12" t="s">
        <v>25</v>
      </c>
      <c r="G18" s="17" t="s">
        <v>27</v>
      </c>
      <c r="H18" s="12" t="s">
        <v>26</v>
      </c>
      <c r="I18" s="17" t="s">
        <v>27</v>
      </c>
      <c r="J18" s="10" t="s">
        <v>57</v>
      </c>
      <c r="K18" s="9" t="s">
        <v>58</v>
      </c>
      <c r="L18" s="18" t="s">
        <v>114</v>
      </c>
      <c r="M18" s="52">
        <v>500</v>
      </c>
      <c r="N18" s="52">
        <v>500</v>
      </c>
      <c r="O18" s="52">
        <v>500</v>
      </c>
      <c r="P18" s="53">
        <f t="shared" si="0"/>
        <v>1500</v>
      </c>
      <c r="Q18" s="7">
        <f t="shared" si="1"/>
        <v>1532.9427725176502</v>
      </c>
      <c r="R18" s="7">
        <f t="shared" si="2"/>
        <v>1566.4769377241953</v>
      </c>
      <c r="S18" s="7">
        <f t="shared" si="3"/>
        <v>1600.812109797534</v>
      </c>
      <c r="T18" s="7">
        <f t="shared" si="4"/>
        <v>6200.2318200393802</v>
      </c>
      <c r="U18" s="19">
        <v>1010200</v>
      </c>
      <c r="V18" s="32" t="s">
        <v>71</v>
      </c>
    </row>
    <row r="19" spans="1:22" ht="45" x14ac:dyDescent="0.25">
      <c r="A19" s="16">
        <v>4</v>
      </c>
      <c r="B19" s="12" t="s">
        <v>25</v>
      </c>
      <c r="C19" s="17" t="s">
        <v>27</v>
      </c>
      <c r="D19" s="12" t="s">
        <v>25</v>
      </c>
      <c r="E19" s="17" t="s">
        <v>27</v>
      </c>
      <c r="F19" s="12" t="s">
        <v>25</v>
      </c>
      <c r="G19" s="17" t="s">
        <v>27</v>
      </c>
      <c r="H19" s="12" t="s">
        <v>26</v>
      </c>
      <c r="I19" s="17" t="s">
        <v>27</v>
      </c>
      <c r="J19" s="10" t="s">
        <v>59</v>
      </c>
      <c r="K19" s="10" t="s">
        <v>60</v>
      </c>
      <c r="L19" s="18" t="s">
        <v>64</v>
      </c>
      <c r="M19" s="52">
        <v>1200</v>
      </c>
      <c r="N19" s="52">
        <v>300</v>
      </c>
      <c r="O19" s="52">
        <v>0</v>
      </c>
      <c r="P19" s="53">
        <f t="shared" si="0"/>
        <v>1500</v>
      </c>
      <c r="Q19" s="7">
        <f t="shared" si="1"/>
        <v>1532.9427725176502</v>
      </c>
      <c r="R19" s="7">
        <f t="shared" si="2"/>
        <v>1566.4769377241953</v>
      </c>
      <c r="S19" s="7">
        <f t="shared" si="3"/>
        <v>1600.812109797534</v>
      </c>
      <c r="T19" s="7">
        <f t="shared" si="4"/>
        <v>6200.2318200393802</v>
      </c>
      <c r="U19" s="19">
        <v>1010200</v>
      </c>
      <c r="V19" s="32" t="s">
        <v>71</v>
      </c>
    </row>
    <row r="20" spans="1:22" ht="45" x14ac:dyDescent="0.25">
      <c r="A20" s="16">
        <v>4</v>
      </c>
      <c r="B20" s="12" t="s">
        <v>25</v>
      </c>
      <c r="C20" s="17" t="s">
        <v>27</v>
      </c>
      <c r="D20" s="12" t="s">
        <v>25</v>
      </c>
      <c r="E20" s="17" t="s">
        <v>27</v>
      </c>
      <c r="F20" s="12" t="s">
        <v>25</v>
      </c>
      <c r="G20" s="17" t="s">
        <v>27</v>
      </c>
      <c r="H20" s="12" t="s">
        <v>26</v>
      </c>
      <c r="I20" s="17" t="s">
        <v>27</v>
      </c>
      <c r="J20" s="10" t="s">
        <v>61</v>
      </c>
      <c r="K20" s="10" t="s">
        <v>28</v>
      </c>
      <c r="L20" s="18" t="s">
        <v>65</v>
      </c>
      <c r="M20" s="52">
        <v>500</v>
      </c>
      <c r="N20" s="52">
        <v>0</v>
      </c>
      <c r="O20" s="52">
        <v>0</v>
      </c>
      <c r="P20" s="53">
        <f t="shared" si="0"/>
        <v>500</v>
      </c>
      <c r="Q20" s="7">
        <f t="shared" si="1"/>
        <v>510.98092417255003</v>
      </c>
      <c r="R20" s="7">
        <f t="shared" si="2"/>
        <v>522.15897924139836</v>
      </c>
      <c r="S20" s="7">
        <f t="shared" si="3"/>
        <v>533.6040365991779</v>
      </c>
      <c r="T20" s="7">
        <f t="shared" si="4"/>
        <v>2066.7439400131261</v>
      </c>
      <c r="U20" s="19">
        <v>1010200</v>
      </c>
      <c r="V20" s="32" t="s">
        <v>71</v>
      </c>
    </row>
    <row r="21" spans="1:22" ht="105" x14ac:dyDescent="0.25">
      <c r="A21" s="16">
        <v>4</v>
      </c>
      <c r="B21" s="12" t="s">
        <v>25</v>
      </c>
      <c r="C21" s="17" t="s">
        <v>27</v>
      </c>
      <c r="D21" s="12" t="s">
        <v>25</v>
      </c>
      <c r="E21" s="17" t="s">
        <v>27</v>
      </c>
      <c r="F21" s="12" t="s">
        <v>25</v>
      </c>
      <c r="G21" s="17" t="s">
        <v>27</v>
      </c>
      <c r="H21" s="12" t="s">
        <v>26</v>
      </c>
      <c r="I21" s="17" t="s">
        <v>27</v>
      </c>
      <c r="J21" s="10" t="s">
        <v>62</v>
      </c>
      <c r="K21" s="11" t="s">
        <v>79</v>
      </c>
      <c r="L21" s="67" t="s">
        <v>66</v>
      </c>
      <c r="M21" s="52">
        <v>0</v>
      </c>
      <c r="N21" s="52">
        <v>500</v>
      </c>
      <c r="O21" s="52">
        <v>0</v>
      </c>
      <c r="P21" s="53">
        <f t="shared" si="0"/>
        <v>500</v>
      </c>
      <c r="Q21" s="7">
        <f t="shared" si="1"/>
        <v>510.98092417255003</v>
      </c>
      <c r="R21" s="7">
        <f t="shared" si="2"/>
        <v>522.15897924139836</v>
      </c>
      <c r="S21" s="7">
        <f t="shared" si="3"/>
        <v>533.6040365991779</v>
      </c>
      <c r="T21" s="7">
        <f t="shared" si="4"/>
        <v>2066.7439400131261</v>
      </c>
      <c r="U21" s="19">
        <v>1010200</v>
      </c>
      <c r="V21" s="15" t="s">
        <v>71</v>
      </c>
    </row>
    <row r="22" spans="1:22" ht="33" x14ac:dyDescent="0.25">
      <c r="A22" s="16">
        <v>4</v>
      </c>
      <c r="B22" s="12" t="s">
        <v>25</v>
      </c>
      <c r="C22" s="17" t="s">
        <v>27</v>
      </c>
      <c r="D22" s="12" t="s">
        <v>25</v>
      </c>
      <c r="E22" s="17" t="s">
        <v>27</v>
      </c>
      <c r="F22" s="12" t="s">
        <v>25</v>
      </c>
      <c r="G22" s="17" t="s">
        <v>27</v>
      </c>
      <c r="H22" s="12" t="s">
        <v>26</v>
      </c>
      <c r="I22" s="17" t="s">
        <v>27</v>
      </c>
      <c r="J22" s="10" t="s">
        <v>63</v>
      </c>
      <c r="K22" s="9" t="s">
        <v>29</v>
      </c>
      <c r="L22" s="18" t="s">
        <v>67</v>
      </c>
      <c r="M22" s="52">
        <v>0</v>
      </c>
      <c r="N22" s="52">
        <v>500</v>
      </c>
      <c r="O22" s="52">
        <v>0</v>
      </c>
      <c r="P22" s="53">
        <f t="shared" si="0"/>
        <v>500</v>
      </c>
      <c r="Q22" s="7">
        <f t="shared" si="1"/>
        <v>510.98092417255003</v>
      </c>
      <c r="R22" s="7">
        <f t="shared" si="2"/>
        <v>522.15897924139836</v>
      </c>
      <c r="S22" s="7">
        <f t="shared" si="3"/>
        <v>533.6040365991779</v>
      </c>
      <c r="T22" s="7">
        <f t="shared" si="4"/>
        <v>2066.7439400131261</v>
      </c>
      <c r="U22" s="19">
        <v>1010200</v>
      </c>
      <c r="V22" s="32" t="s">
        <v>71</v>
      </c>
    </row>
    <row r="23" spans="1:22" ht="33" x14ac:dyDescent="0.25">
      <c r="A23" s="16">
        <v>4</v>
      </c>
      <c r="B23" s="12" t="s">
        <v>25</v>
      </c>
      <c r="C23" s="17" t="s">
        <v>27</v>
      </c>
      <c r="D23" s="12" t="s">
        <v>25</v>
      </c>
      <c r="E23" s="17" t="s">
        <v>27</v>
      </c>
      <c r="F23" s="12" t="s">
        <v>25</v>
      </c>
      <c r="G23" s="17" t="s">
        <v>27</v>
      </c>
      <c r="H23" s="12" t="s">
        <v>26</v>
      </c>
      <c r="I23" s="17" t="s">
        <v>27</v>
      </c>
      <c r="J23" s="10" t="s">
        <v>148</v>
      </c>
      <c r="K23" s="9" t="s">
        <v>149</v>
      </c>
      <c r="L23" s="18" t="s">
        <v>150</v>
      </c>
      <c r="M23" s="52">
        <v>0</v>
      </c>
      <c r="N23" s="52">
        <v>500</v>
      </c>
      <c r="O23" s="52">
        <v>0</v>
      </c>
      <c r="P23" s="53">
        <f t="shared" si="0"/>
        <v>500</v>
      </c>
      <c r="Q23" s="7">
        <f t="shared" si="1"/>
        <v>510.98092417255003</v>
      </c>
      <c r="R23" s="7">
        <f t="shared" si="2"/>
        <v>522.15897924139836</v>
      </c>
      <c r="S23" s="7">
        <f t="shared" si="3"/>
        <v>533.6040365991779</v>
      </c>
      <c r="T23" s="7">
        <f t="shared" si="4"/>
        <v>2066.7439400131261</v>
      </c>
      <c r="U23" s="19">
        <v>1010200</v>
      </c>
      <c r="V23" s="32" t="s">
        <v>71</v>
      </c>
    </row>
    <row r="24" spans="1:22" ht="33" x14ac:dyDescent="0.25">
      <c r="A24" s="16">
        <v>4</v>
      </c>
      <c r="B24" s="12" t="s">
        <v>25</v>
      </c>
      <c r="C24" s="17" t="s">
        <v>27</v>
      </c>
      <c r="D24" s="12" t="s">
        <v>25</v>
      </c>
      <c r="E24" s="17" t="s">
        <v>27</v>
      </c>
      <c r="F24" s="12" t="s">
        <v>25</v>
      </c>
      <c r="G24" s="17" t="s">
        <v>27</v>
      </c>
      <c r="H24" s="12" t="s">
        <v>26</v>
      </c>
      <c r="I24" s="17" t="s">
        <v>27</v>
      </c>
      <c r="J24" s="10" t="s">
        <v>151</v>
      </c>
      <c r="K24" s="9" t="s">
        <v>152</v>
      </c>
      <c r="L24" s="18" t="s">
        <v>153</v>
      </c>
      <c r="M24" s="52">
        <v>0</v>
      </c>
      <c r="N24" s="52">
        <v>500</v>
      </c>
      <c r="O24" s="52">
        <v>0</v>
      </c>
      <c r="P24" s="53">
        <f t="shared" si="0"/>
        <v>500</v>
      </c>
      <c r="Q24" s="7">
        <f t="shared" si="1"/>
        <v>510.98092417255003</v>
      </c>
      <c r="R24" s="7">
        <f t="shared" si="2"/>
        <v>522.15897924139836</v>
      </c>
      <c r="S24" s="7">
        <f t="shared" si="3"/>
        <v>533.6040365991779</v>
      </c>
      <c r="T24" s="7">
        <f t="shared" si="4"/>
        <v>2066.7439400131261</v>
      </c>
      <c r="U24" s="19">
        <v>1010200</v>
      </c>
      <c r="V24" s="32" t="s">
        <v>71</v>
      </c>
    </row>
    <row r="25" spans="1:22" ht="33" x14ac:dyDescent="0.25">
      <c r="A25" s="16">
        <v>4</v>
      </c>
      <c r="B25" s="12" t="s">
        <v>25</v>
      </c>
      <c r="C25" s="17" t="s">
        <v>27</v>
      </c>
      <c r="D25" s="12" t="s">
        <v>25</v>
      </c>
      <c r="E25" s="17" t="s">
        <v>27</v>
      </c>
      <c r="F25" s="12" t="s">
        <v>25</v>
      </c>
      <c r="G25" s="17" t="s">
        <v>27</v>
      </c>
      <c r="H25" s="12" t="s">
        <v>26</v>
      </c>
      <c r="I25" s="17" t="s">
        <v>27</v>
      </c>
      <c r="J25" s="10" t="s">
        <v>154</v>
      </c>
      <c r="K25" s="9" t="s">
        <v>155</v>
      </c>
      <c r="L25" s="18" t="s">
        <v>156</v>
      </c>
      <c r="M25" s="52">
        <v>666.66</v>
      </c>
      <c r="N25" s="52">
        <v>666.66</v>
      </c>
      <c r="O25" s="52">
        <v>666.68</v>
      </c>
      <c r="P25" s="53">
        <f t="shared" si="0"/>
        <v>2000</v>
      </c>
      <c r="Q25" s="7">
        <f t="shared" si="1"/>
        <v>2043.9236966902001</v>
      </c>
      <c r="R25" s="7">
        <f t="shared" si="2"/>
        <v>2088.6359169655934</v>
      </c>
      <c r="S25" s="7">
        <f t="shared" si="3"/>
        <v>2134.4161463967116</v>
      </c>
      <c r="T25" s="7">
        <f t="shared" si="4"/>
        <v>8266.9757600525045</v>
      </c>
      <c r="U25" s="19">
        <v>1010200</v>
      </c>
      <c r="V25" s="32" t="s">
        <v>71</v>
      </c>
    </row>
    <row r="26" spans="1:22" ht="60" x14ac:dyDescent="0.25">
      <c r="A26" s="16">
        <v>4</v>
      </c>
      <c r="B26" s="12" t="s">
        <v>25</v>
      </c>
      <c r="C26" s="17" t="s">
        <v>27</v>
      </c>
      <c r="D26" s="12" t="s">
        <v>25</v>
      </c>
      <c r="E26" s="17" t="s">
        <v>27</v>
      </c>
      <c r="F26" s="12" t="s">
        <v>25</v>
      </c>
      <c r="G26" s="17" t="s">
        <v>27</v>
      </c>
      <c r="H26" s="12" t="s">
        <v>26</v>
      </c>
      <c r="I26" s="17" t="s">
        <v>27</v>
      </c>
      <c r="J26" s="13" t="s">
        <v>115</v>
      </c>
      <c r="K26" s="14" t="s">
        <v>116</v>
      </c>
      <c r="L26" s="18" t="s">
        <v>157</v>
      </c>
      <c r="M26" s="52">
        <v>3400</v>
      </c>
      <c r="N26" s="52">
        <v>100</v>
      </c>
      <c r="O26" s="52"/>
      <c r="P26" s="53">
        <f t="shared" si="0"/>
        <v>3500</v>
      </c>
      <c r="Q26" s="7">
        <f t="shared" si="1"/>
        <v>3576.8664692078501</v>
      </c>
      <c r="R26" s="7">
        <f t="shared" si="2"/>
        <v>3655.1128546897885</v>
      </c>
      <c r="S26" s="7">
        <f t="shared" si="3"/>
        <v>3735.2282561942457</v>
      </c>
      <c r="T26" s="7">
        <f t="shared" si="4"/>
        <v>14467.207580091883</v>
      </c>
      <c r="U26" s="19">
        <v>1010200</v>
      </c>
      <c r="V26" s="32" t="s">
        <v>71</v>
      </c>
    </row>
    <row r="27" spans="1:22" ht="33" x14ac:dyDescent="0.25">
      <c r="A27" s="16">
        <v>4</v>
      </c>
      <c r="B27" s="12" t="s">
        <v>25</v>
      </c>
      <c r="C27" s="17" t="s">
        <v>27</v>
      </c>
      <c r="D27" s="12" t="s">
        <v>25</v>
      </c>
      <c r="E27" s="17" t="s">
        <v>27</v>
      </c>
      <c r="F27" s="12" t="s">
        <v>25</v>
      </c>
      <c r="G27" s="17" t="s">
        <v>27</v>
      </c>
      <c r="H27" s="12" t="s">
        <v>26</v>
      </c>
      <c r="I27" s="17" t="s">
        <v>27</v>
      </c>
      <c r="J27" s="13" t="s">
        <v>73</v>
      </c>
      <c r="K27" s="14" t="s">
        <v>75</v>
      </c>
      <c r="L27" s="18" t="s">
        <v>76</v>
      </c>
      <c r="M27" s="52">
        <v>0</v>
      </c>
      <c r="N27" s="52">
        <v>0</v>
      </c>
      <c r="O27" s="52">
        <v>850</v>
      </c>
      <c r="P27" s="53">
        <f t="shared" si="0"/>
        <v>850</v>
      </c>
      <c r="Q27" s="7">
        <f t="shared" si="1"/>
        <v>868.66757109333503</v>
      </c>
      <c r="R27" s="7">
        <f t="shared" si="2"/>
        <v>887.67026471037718</v>
      </c>
      <c r="S27" s="7">
        <f t="shared" si="3"/>
        <v>907.12686221860247</v>
      </c>
      <c r="T27" s="7">
        <f t="shared" si="4"/>
        <v>3513.4646980223147</v>
      </c>
      <c r="U27" s="19">
        <v>1010200</v>
      </c>
      <c r="V27" s="32" t="s">
        <v>71</v>
      </c>
    </row>
    <row r="28" spans="1:22" ht="33" x14ac:dyDescent="0.25">
      <c r="A28" s="16">
        <v>4</v>
      </c>
      <c r="B28" s="34" t="s">
        <v>25</v>
      </c>
      <c r="C28" s="33" t="s">
        <v>27</v>
      </c>
      <c r="D28" s="34" t="s">
        <v>25</v>
      </c>
      <c r="E28" s="33" t="s">
        <v>27</v>
      </c>
      <c r="F28" s="34" t="s">
        <v>25</v>
      </c>
      <c r="G28" s="33" t="s">
        <v>27</v>
      </c>
      <c r="H28" s="34" t="s">
        <v>26</v>
      </c>
      <c r="I28" s="33" t="s">
        <v>27</v>
      </c>
      <c r="J28" s="35" t="s">
        <v>74</v>
      </c>
      <c r="K28" s="36" t="s">
        <v>78</v>
      </c>
      <c r="L28" s="37" t="s">
        <v>77</v>
      </c>
      <c r="M28" s="54">
        <v>50</v>
      </c>
      <c r="N28" s="54">
        <v>50</v>
      </c>
      <c r="O28" s="54">
        <v>50</v>
      </c>
      <c r="P28" s="53">
        <f t="shared" si="0"/>
        <v>150</v>
      </c>
      <c r="Q28" s="39">
        <f t="shared" si="1"/>
        <v>153.29427725176501</v>
      </c>
      <c r="R28" s="39">
        <f t="shared" si="2"/>
        <v>156.64769377241953</v>
      </c>
      <c r="S28" s="39">
        <f t="shared" si="3"/>
        <v>160.08121097975339</v>
      </c>
      <c r="T28" s="39">
        <f t="shared" si="4"/>
        <v>620.02318200393802</v>
      </c>
      <c r="U28" s="38">
        <v>1010200</v>
      </c>
      <c r="V28" s="40" t="s">
        <v>71</v>
      </c>
    </row>
    <row r="29" spans="1:22" ht="60.75" thickBot="1" x14ac:dyDescent="0.3">
      <c r="A29" s="16">
        <v>4</v>
      </c>
      <c r="B29" s="34" t="s">
        <v>25</v>
      </c>
      <c r="C29" s="33" t="s">
        <v>27</v>
      </c>
      <c r="D29" s="34" t="s">
        <v>25</v>
      </c>
      <c r="E29" s="33" t="s">
        <v>27</v>
      </c>
      <c r="F29" s="34" t="s">
        <v>25</v>
      </c>
      <c r="G29" s="33" t="s">
        <v>27</v>
      </c>
      <c r="H29" s="34" t="s">
        <v>26</v>
      </c>
      <c r="I29" s="33" t="s">
        <v>27</v>
      </c>
      <c r="J29" s="35" t="s">
        <v>158</v>
      </c>
      <c r="K29" s="36" t="s">
        <v>159</v>
      </c>
      <c r="L29" s="37" t="s">
        <v>160</v>
      </c>
      <c r="M29" s="54">
        <v>200</v>
      </c>
      <c r="N29" s="54">
        <v>200</v>
      </c>
      <c r="O29" s="54">
        <v>100</v>
      </c>
      <c r="P29" s="53">
        <f t="shared" si="0"/>
        <v>500</v>
      </c>
      <c r="Q29" s="39">
        <f t="shared" si="1"/>
        <v>510.98092417255003</v>
      </c>
      <c r="R29" s="39">
        <f t="shared" si="2"/>
        <v>522.15897924139836</v>
      </c>
      <c r="S29" s="39">
        <f t="shared" si="3"/>
        <v>533.6040365991779</v>
      </c>
      <c r="T29" s="39">
        <f t="shared" si="4"/>
        <v>2066.7439400131261</v>
      </c>
      <c r="U29" s="38">
        <v>1010200</v>
      </c>
      <c r="V29" s="40" t="s">
        <v>71</v>
      </c>
    </row>
    <row r="30" spans="1:22" ht="38.25" thickBot="1" x14ac:dyDescent="0.3">
      <c r="B30" s="41"/>
      <c r="C30" s="42"/>
      <c r="D30" s="42"/>
      <c r="E30" s="42"/>
      <c r="F30" s="44"/>
      <c r="G30" s="41"/>
      <c r="H30" s="41"/>
      <c r="I30" s="42"/>
      <c r="J30" s="42"/>
      <c r="K30" s="42"/>
      <c r="L30" s="66" t="s">
        <v>80</v>
      </c>
      <c r="M30" s="55">
        <f>SUM(M5:M29)</f>
        <v>17283.32</v>
      </c>
      <c r="N30" s="55">
        <f>SUM(N5:N29)</f>
        <v>12983.32</v>
      </c>
      <c r="O30" s="55">
        <f>SUM(O5:O29)</f>
        <v>27333.360000000001</v>
      </c>
      <c r="P30" s="56">
        <f>SUM(P5:P29)</f>
        <v>57600</v>
      </c>
      <c r="Q30" s="43">
        <f t="shared" si="1"/>
        <v>58865.00246467776</v>
      </c>
      <c r="R30" s="43">
        <f t="shared" si="2"/>
        <v>60152.714408609092</v>
      </c>
      <c r="S30" s="43">
        <f t="shared" si="3"/>
        <v>61471.185016225296</v>
      </c>
      <c r="T30" s="43">
        <f>SUM(T5:T29)</f>
        <v>238088.90188951214</v>
      </c>
      <c r="U30" s="42"/>
      <c r="V30" s="44"/>
    </row>
    <row r="31" spans="1:22" x14ac:dyDescent="0.25">
      <c r="P31" s="45"/>
    </row>
    <row r="32" spans="1:22" ht="18.75" x14ac:dyDescent="0.3">
      <c r="C32" s="6"/>
    </row>
    <row r="34" spans="3:4" x14ac:dyDescent="0.25">
      <c r="C34" s="5" t="s">
        <v>138</v>
      </c>
      <c r="D34" s="5"/>
    </row>
    <row r="35" spans="3:4" x14ac:dyDescent="0.25">
      <c r="C35" s="5" t="s">
        <v>139</v>
      </c>
      <c r="D35" s="5"/>
    </row>
    <row r="36" spans="3:4" x14ac:dyDescent="0.25">
      <c r="C36" s="5" t="s">
        <v>102</v>
      </c>
      <c r="D36" s="5"/>
    </row>
    <row r="37" spans="3:4" x14ac:dyDescent="0.25">
      <c r="C37" s="5"/>
      <c r="D37" s="5"/>
    </row>
  </sheetData>
  <mergeCells count="19">
    <mergeCell ref="L3:L4"/>
    <mergeCell ref="M3:O3"/>
    <mergeCell ref="P3:P4"/>
    <mergeCell ref="A1:K1"/>
    <mergeCell ref="L1:V1"/>
    <mergeCell ref="A3:A4"/>
    <mergeCell ref="B3:B4"/>
    <mergeCell ref="C3:C4"/>
    <mergeCell ref="D3:D4"/>
    <mergeCell ref="E3:E4"/>
    <mergeCell ref="F3:F4"/>
    <mergeCell ref="G3:G4"/>
    <mergeCell ref="H3:H4"/>
    <mergeCell ref="Q3:S3"/>
    <mergeCell ref="T3:T4"/>
    <mergeCell ref="U3:V3"/>
    <mergeCell ref="I3:I4"/>
    <mergeCell ref="J3:J4"/>
    <mergeCell ref="K3:K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9"/>
  <sheetViews>
    <sheetView tabSelected="1" workbookViewId="0">
      <selection activeCell="G10" sqref="G10"/>
    </sheetView>
  </sheetViews>
  <sheetFormatPr baseColWidth="10" defaultColWidth="11.42578125" defaultRowHeight="15" x14ac:dyDescent="0.25"/>
  <cols>
    <col min="1" max="1" width="7.42578125" style="20" customWidth="1"/>
    <col min="2" max="2" width="11.42578125" style="21" customWidth="1"/>
    <col min="3" max="3" width="21.7109375" style="20" customWidth="1"/>
    <col min="4" max="4" width="15.85546875" style="21" customWidth="1"/>
    <col min="5" max="5" width="22.140625" style="20" customWidth="1"/>
    <col min="6" max="6" width="10.7109375" style="21" customWidth="1"/>
    <col min="7" max="7" width="22.7109375" style="20" customWidth="1"/>
    <col min="8" max="8" width="13.28515625" style="21" customWidth="1"/>
    <col min="9" max="9" width="21.85546875" style="20" customWidth="1"/>
    <col min="10" max="10" width="17.5703125" style="22" customWidth="1"/>
    <col min="11" max="11" width="39.28515625" style="22" customWidth="1"/>
    <col min="12" max="12" width="46.42578125" style="22" customWidth="1"/>
    <col min="13" max="14" width="14.5703125" style="22" customWidth="1"/>
    <col min="15" max="15" width="16.140625" style="22" customWidth="1"/>
    <col min="16" max="16" width="16.7109375" style="22" customWidth="1"/>
    <col min="17" max="19" width="12" style="22" customWidth="1"/>
    <col min="20" max="20" width="12.5703125" style="22" customWidth="1"/>
    <col min="21" max="21" width="9.85546875" style="23" customWidth="1"/>
    <col min="22" max="22" width="29" style="22" customWidth="1"/>
    <col min="23" max="16384" width="11.42578125" style="22"/>
  </cols>
  <sheetData>
    <row r="1" spans="1:26" ht="18" x14ac:dyDescent="0.25">
      <c r="A1" s="140" t="s">
        <v>197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6" spans="1:26" s="1" customFormat="1" ht="12.75" x14ac:dyDescent="0.25">
      <c r="A6" s="142" t="s">
        <v>1</v>
      </c>
      <c r="B6" s="144" t="s">
        <v>2</v>
      </c>
      <c r="C6" s="144" t="s">
        <v>3</v>
      </c>
      <c r="D6" s="144" t="s">
        <v>4</v>
      </c>
      <c r="E6" s="144" t="s">
        <v>5</v>
      </c>
      <c r="F6" s="144" t="s">
        <v>0</v>
      </c>
      <c r="G6" s="144" t="s">
        <v>6</v>
      </c>
      <c r="H6" s="144" t="s">
        <v>7</v>
      </c>
      <c r="I6" s="144" t="s">
        <v>8</v>
      </c>
      <c r="J6" s="144" t="s">
        <v>9</v>
      </c>
      <c r="K6" s="144" t="s">
        <v>10</v>
      </c>
      <c r="L6" s="154" t="s">
        <v>11</v>
      </c>
      <c r="M6" s="156" t="s">
        <v>12</v>
      </c>
      <c r="N6" s="157"/>
      <c r="O6" s="158"/>
      <c r="P6" s="159" t="s">
        <v>13</v>
      </c>
      <c r="Q6" s="146" t="s">
        <v>14</v>
      </c>
      <c r="R6" s="147"/>
      <c r="S6" s="148"/>
      <c r="T6" s="149" t="s">
        <v>15</v>
      </c>
      <c r="U6" s="151" t="s">
        <v>16</v>
      </c>
      <c r="V6" s="152"/>
    </row>
    <row r="7" spans="1:26" s="1" customFormat="1" ht="12.75" x14ac:dyDescent="0.25">
      <c r="A7" s="143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55"/>
      <c r="M7" s="49" t="s">
        <v>17</v>
      </c>
      <c r="N7" s="49" t="s">
        <v>18</v>
      </c>
      <c r="O7" s="49" t="s">
        <v>19</v>
      </c>
      <c r="P7" s="160"/>
      <c r="Q7" s="50" t="s">
        <v>20</v>
      </c>
      <c r="R7" s="50" t="s">
        <v>21</v>
      </c>
      <c r="S7" s="50" t="s">
        <v>22</v>
      </c>
      <c r="T7" s="150"/>
      <c r="U7" s="51" t="s">
        <v>23</v>
      </c>
      <c r="V7" s="51" t="s">
        <v>24</v>
      </c>
    </row>
    <row r="8" spans="1:26" ht="45" x14ac:dyDescent="0.25">
      <c r="A8" s="16">
        <v>4</v>
      </c>
      <c r="B8" s="12" t="s">
        <v>25</v>
      </c>
      <c r="C8" s="17" t="s">
        <v>27</v>
      </c>
      <c r="D8" s="12" t="s">
        <v>25</v>
      </c>
      <c r="E8" s="17" t="s">
        <v>27</v>
      </c>
      <c r="F8" s="12" t="s">
        <v>25</v>
      </c>
      <c r="G8" s="17" t="s">
        <v>27</v>
      </c>
      <c r="H8" s="12" t="s">
        <v>26</v>
      </c>
      <c r="I8" s="17" t="s">
        <v>27</v>
      </c>
      <c r="J8" s="46" t="s">
        <v>95</v>
      </c>
      <c r="K8" s="24" t="s">
        <v>133</v>
      </c>
      <c r="L8" s="24" t="s">
        <v>133</v>
      </c>
      <c r="M8" s="71">
        <v>5950</v>
      </c>
      <c r="N8" s="52">
        <v>0</v>
      </c>
      <c r="O8" s="52">
        <v>0</v>
      </c>
      <c r="P8" s="73">
        <f t="shared" ref="P8" si="0">SUM(M8:O8)</f>
        <v>5950</v>
      </c>
      <c r="Q8" s="25">
        <v>0</v>
      </c>
      <c r="R8" s="25">
        <f t="shared" ref="R8:R25" si="1">Q8*1.02187567977601</f>
        <v>0</v>
      </c>
      <c r="S8" s="25">
        <f t="shared" ref="S8:S25" si="2">R8*1.02191872171653</f>
        <v>0</v>
      </c>
      <c r="T8" s="26">
        <v>0</v>
      </c>
      <c r="U8" s="31">
        <v>1010200</v>
      </c>
      <c r="V8" s="31" t="s">
        <v>72</v>
      </c>
    </row>
    <row r="9" spans="1:26" ht="60" x14ac:dyDescent="0.25">
      <c r="A9" s="75">
        <v>4</v>
      </c>
      <c r="B9" s="76" t="s">
        <v>25</v>
      </c>
      <c r="C9" s="77" t="s">
        <v>27</v>
      </c>
      <c r="D9" s="76" t="s">
        <v>25</v>
      </c>
      <c r="E9" s="77" t="s">
        <v>27</v>
      </c>
      <c r="F9" s="76" t="s">
        <v>25</v>
      </c>
      <c r="G9" s="77" t="s">
        <v>27</v>
      </c>
      <c r="H9" s="76" t="s">
        <v>26</v>
      </c>
      <c r="I9" s="77" t="s">
        <v>27</v>
      </c>
      <c r="J9" s="78" t="s">
        <v>168</v>
      </c>
      <c r="K9" s="86" t="s">
        <v>169</v>
      </c>
      <c r="L9" s="86" t="s">
        <v>169</v>
      </c>
      <c r="M9" s="79">
        <v>5700</v>
      </c>
      <c r="N9" s="80">
        <v>0</v>
      </c>
      <c r="O9" s="80">
        <v>0</v>
      </c>
      <c r="P9" s="81">
        <f t="shared" ref="P9:P11" si="3">SUM(M9:O9)</f>
        <v>5700</v>
      </c>
      <c r="Q9" s="82">
        <v>0</v>
      </c>
      <c r="R9" s="82">
        <f t="shared" si="1"/>
        <v>0</v>
      </c>
      <c r="S9" s="82">
        <f t="shared" si="2"/>
        <v>0</v>
      </c>
      <c r="T9" s="83">
        <v>0</v>
      </c>
      <c r="U9" s="84">
        <v>1010200</v>
      </c>
      <c r="V9" s="84" t="s">
        <v>72</v>
      </c>
    </row>
    <row r="10" spans="1:26" ht="45" x14ac:dyDescent="0.25">
      <c r="A10" s="75">
        <v>4</v>
      </c>
      <c r="B10" s="76" t="s">
        <v>25</v>
      </c>
      <c r="C10" s="77" t="s">
        <v>27</v>
      </c>
      <c r="D10" s="76" t="s">
        <v>25</v>
      </c>
      <c r="E10" s="77" t="s">
        <v>27</v>
      </c>
      <c r="F10" s="76" t="s">
        <v>25</v>
      </c>
      <c r="G10" s="77" t="s">
        <v>27</v>
      </c>
      <c r="H10" s="76" t="s">
        <v>26</v>
      </c>
      <c r="I10" s="77" t="s">
        <v>27</v>
      </c>
      <c r="J10" s="78" t="s">
        <v>176</v>
      </c>
      <c r="K10" s="86" t="s">
        <v>188</v>
      </c>
      <c r="L10" s="86" t="s">
        <v>188</v>
      </c>
      <c r="M10" s="79"/>
      <c r="N10" s="80"/>
      <c r="O10" s="80">
        <v>6608</v>
      </c>
      <c r="P10" s="81">
        <f t="shared" si="3"/>
        <v>6608</v>
      </c>
      <c r="Q10" s="82">
        <v>0</v>
      </c>
      <c r="R10" s="82">
        <f t="shared" si="1"/>
        <v>0</v>
      </c>
      <c r="S10" s="82">
        <f t="shared" si="2"/>
        <v>0</v>
      </c>
      <c r="T10" s="83">
        <v>0</v>
      </c>
      <c r="U10" s="84">
        <v>1010200</v>
      </c>
      <c r="V10" s="84" t="s">
        <v>72</v>
      </c>
      <c r="W10" s="22" t="s">
        <v>189</v>
      </c>
      <c r="X10" s="98">
        <v>42996</v>
      </c>
    </row>
    <row r="11" spans="1:26" ht="45" x14ac:dyDescent="0.25">
      <c r="A11" s="16">
        <v>4</v>
      </c>
      <c r="B11" s="12" t="s">
        <v>25</v>
      </c>
      <c r="C11" s="17" t="s">
        <v>27</v>
      </c>
      <c r="D11" s="12" t="s">
        <v>25</v>
      </c>
      <c r="E11" s="17" t="s">
        <v>27</v>
      </c>
      <c r="F11" s="12" t="s">
        <v>25</v>
      </c>
      <c r="G11" s="17" t="s">
        <v>27</v>
      </c>
      <c r="H11" s="12" t="s">
        <v>26</v>
      </c>
      <c r="I11" s="17" t="s">
        <v>27</v>
      </c>
      <c r="J11" s="46" t="s">
        <v>122</v>
      </c>
      <c r="K11" s="24" t="s">
        <v>123</v>
      </c>
      <c r="L11" s="24" t="s">
        <v>123</v>
      </c>
      <c r="M11" s="72">
        <v>1500</v>
      </c>
      <c r="N11" s="52">
        <v>0</v>
      </c>
      <c r="O11" s="52">
        <v>0</v>
      </c>
      <c r="P11" s="73">
        <f t="shared" si="3"/>
        <v>1500</v>
      </c>
      <c r="Q11" s="25">
        <v>0</v>
      </c>
      <c r="R11" s="25">
        <f t="shared" si="1"/>
        <v>0</v>
      </c>
      <c r="S11" s="25">
        <f t="shared" si="2"/>
        <v>0</v>
      </c>
      <c r="T11" s="26">
        <v>0</v>
      </c>
      <c r="U11" s="31">
        <v>1010200</v>
      </c>
      <c r="V11" s="31" t="s">
        <v>72</v>
      </c>
    </row>
    <row r="12" spans="1:26" ht="45" x14ac:dyDescent="0.25">
      <c r="A12" s="75">
        <v>4</v>
      </c>
      <c r="B12" s="76" t="s">
        <v>25</v>
      </c>
      <c r="C12" s="77" t="s">
        <v>27</v>
      </c>
      <c r="D12" s="76" t="s">
        <v>25</v>
      </c>
      <c r="E12" s="77" t="s">
        <v>27</v>
      </c>
      <c r="F12" s="76" t="s">
        <v>25</v>
      </c>
      <c r="G12" s="77" t="s">
        <v>27</v>
      </c>
      <c r="H12" s="76" t="s">
        <v>26</v>
      </c>
      <c r="I12" s="77" t="s">
        <v>27</v>
      </c>
      <c r="J12" s="78" t="s">
        <v>68</v>
      </c>
      <c r="K12" s="86" t="s">
        <v>69</v>
      </c>
      <c r="L12" s="86" t="s">
        <v>69</v>
      </c>
      <c r="M12" s="79">
        <f>44420.74-2314.2</f>
        <v>42106.54</v>
      </c>
      <c r="N12" s="80">
        <v>0</v>
      </c>
      <c r="O12" s="80">
        <v>0</v>
      </c>
      <c r="P12" s="81">
        <f t="shared" ref="P12:P25" si="4">SUM(M12:O12)</f>
        <v>42106.54</v>
      </c>
      <c r="Q12" s="82">
        <v>0</v>
      </c>
      <c r="R12" s="82">
        <f t="shared" si="1"/>
        <v>0</v>
      </c>
      <c r="S12" s="82">
        <f t="shared" si="2"/>
        <v>0</v>
      </c>
      <c r="T12" s="83">
        <v>0</v>
      </c>
      <c r="U12" s="84">
        <v>1010200</v>
      </c>
      <c r="V12" s="84" t="s">
        <v>72</v>
      </c>
      <c r="W12" s="103" t="s">
        <v>194</v>
      </c>
      <c r="X12" s="101" t="s">
        <v>193</v>
      </c>
      <c r="Y12" s="98"/>
      <c r="Z12" s="98"/>
    </row>
    <row r="13" spans="1:26" ht="45" x14ac:dyDescent="0.25">
      <c r="A13" s="75">
        <v>4</v>
      </c>
      <c r="B13" s="76" t="s">
        <v>25</v>
      </c>
      <c r="C13" s="77" t="s">
        <v>27</v>
      </c>
      <c r="D13" s="76" t="s">
        <v>25</v>
      </c>
      <c r="E13" s="77" t="s">
        <v>27</v>
      </c>
      <c r="F13" s="76" t="s">
        <v>25</v>
      </c>
      <c r="G13" s="77" t="s">
        <v>27</v>
      </c>
      <c r="H13" s="76" t="s">
        <v>26</v>
      </c>
      <c r="I13" s="77" t="s">
        <v>27</v>
      </c>
      <c r="J13" s="78" t="s">
        <v>81</v>
      </c>
      <c r="K13" s="86" t="s">
        <v>90</v>
      </c>
      <c r="L13" s="86" t="s">
        <v>90</v>
      </c>
      <c r="M13" s="79">
        <f>3819+461.72</f>
        <v>4280.72</v>
      </c>
      <c r="N13" s="80">
        <v>0</v>
      </c>
      <c r="O13" s="80">
        <v>0</v>
      </c>
      <c r="P13" s="81">
        <f t="shared" si="4"/>
        <v>4280.72</v>
      </c>
      <c r="Q13" s="82">
        <v>0</v>
      </c>
      <c r="R13" s="82">
        <f t="shared" si="1"/>
        <v>0</v>
      </c>
      <c r="S13" s="82">
        <f t="shared" si="2"/>
        <v>0</v>
      </c>
      <c r="T13" s="83">
        <v>0</v>
      </c>
      <c r="U13" s="84">
        <v>1010200</v>
      </c>
      <c r="V13" s="84" t="s">
        <v>72</v>
      </c>
      <c r="W13" s="22" t="s">
        <v>178</v>
      </c>
      <c r="X13" s="98">
        <v>42832</v>
      </c>
      <c r="Y13" s="98"/>
      <c r="Z13" s="98"/>
    </row>
    <row r="14" spans="1:26" ht="60" x14ac:dyDescent="0.25">
      <c r="A14" s="16">
        <v>4</v>
      </c>
      <c r="B14" s="12" t="s">
        <v>25</v>
      </c>
      <c r="C14" s="17" t="s">
        <v>27</v>
      </c>
      <c r="D14" s="12" t="s">
        <v>25</v>
      </c>
      <c r="E14" s="17" t="s">
        <v>27</v>
      </c>
      <c r="F14" s="12" t="s">
        <v>25</v>
      </c>
      <c r="G14" s="17" t="s">
        <v>27</v>
      </c>
      <c r="H14" s="12" t="s">
        <v>26</v>
      </c>
      <c r="I14" s="17" t="s">
        <v>27</v>
      </c>
      <c r="J14" s="47" t="s">
        <v>124</v>
      </c>
      <c r="K14" s="24" t="s">
        <v>140</v>
      </c>
      <c r="L14" s="24" t="s">
        <v>140</v>
      </c>
      <c r="M14" s="72">
        <v>34200</v>
      </c>
      <c r="N14" s="52">
        <v>0</v>
      </c>
      <c r="O14" s="52">
        <v>0</v>
      </c>
      <c r="P14" s="73">
        <f t="shared" si="4"/>
        <v>34200</v>
      </c>
      <c r="Q14" s="25">
        <v>0</v>
      </c>
      <c r="R14" s="25">
        <f t="shared" si="1"/>
        <v>0</v>
      </c>
      <c r="S14" s="25">
        <f t="shared" si="2"/>
        <v>0</v>
      </c>
      <c r="T14" s="26">
        <v>0</v>
      </c>
      <c r="U14" s="31">
        <v>1010200</v>
      </c>
      <c r="V14" s="31" t="s">
        <v>72</v>
      </c>
    </row>
    <row r="15" spans="1:26" s="99" customFormat="1" ht="45" x14ac:dyDescent="0.25">
      <c r="A15" s="75">
        <v>4</v>
      </c>
      <c r="B15" s="76" t="s">
        <v>25</v>
      </c>
      <c r="C15" s="77" t="s">
        <v>27</v>
      </c>
      <c r="D15" s="76" t="s">
        <v>25</v>
      </c>
      <c r="E15" s="77" t="s">
        <v>27</v>
      </c>
      <c r="F15" s="76" t="s">
        <v>25</v>
      </c>
      <c r="G15" s="77" t="s">
        <v>27</v>
      </c>
      <c r="H15" s="76" t="s">
        <v>26</v>
      </c>
      <c r="I15" s="77" t="s">
        <v>27</v>
      </c>
      <c r="J15" s="78" t="s">
        <v>125</v>
      </c>
      <c r="K15" s="86" t="s">
        <v>126</v>
      </c>
      <c r="L15" s="86" t="s">
        <v>126</v>
      </c>
      <c r="M15" s="79">
        <v>4674.7</v>
      </c>
      <c r="N15" s="80">
        <v>0</v>
      </c>
      <c r="O15" s="80">
        <v>0</v>
      </c>
      <c r="P15" s="81">
        <f t="shared" si="4"/>
        <v>4674.7</v>
      </c>
      <c r="Q15" s="82">
        <v>0</v>
      </c>
      <c r="R15" s="82">
        <f t="shared" si="1"/>
        <v>0</v>
      </c>
      <c r="S15" s="82">
        <f t="shared" si="2"/>
        <v>0</v>
      </c>
      <c r="T15" s="83">
        <v>0</v>
      </c>
      <c r="U15" s="84">
        <v>1010200</v>
      </c>
      <c r="V15" s="84" t="s">
        <v>72</v>
      </c>
    </row>
    <row r="16" spans="1:26" ht="45" x14ac:dyDescent="0.25">
      <c r="A16" s="16">
        <v>4</v>
      </c>
      <c r="B16" s="12" t="s">
        <v>25</v>
      </c>
      <c r="C16" s="17" t="s">
        <v>27</v>
      </c>
      <c r="D16" s="12" t="s">
        <v>25</v>
      </c>
      <c r="E16" s="17" t="s">
        <v>27</v>
      </c>
      <c r="F16" s="12" t="s">
        <v>25</v>
      </c>
      <c r="G16" s="17" t="s">
        <v>27</v>
      </c>
      <c r="H16" s="12" t="s">
        <v>26</v>
      </c>
      <c r="I16" s="17" t="s">
        <v>27</v>
      </c>
      <c r="J16" s="47" t="s">
        <v>127</v>
      </c>
      <c r="K16" s="24" t="s">
        <v>128</v>
      </c>
      <c r="L16" s="24" t="s">
        <v>128</v>
      </c>
      <c r="M16" s="72">
        <v>15960</v>
      </c>
      <c r="N16" s="52">
        <v>0</v>
      </c>
      <c r="O16" s="52">
        <v>0</v>
      </c>
      <c r="P16" s="73">
        <f t="shared" si="4"/>
        <v>15960</v>
      </c>
      <c r="Q16" s="25">
        <v>0</v>
      </c>
      <c r="R16" s="25">
        <f t="shared" si="1"/>
        <v>0</v>
      </c>
      <c r="S16" s="25">
        <f t="shared" si="2"/>
        <v>0</v>
      </c>
      <c r="T16" s="26">
        <v>0</v>
      </c>
      <c r="U16" s="31">
        <v>1010200</v>
      </c>
      <c r="V16" s="31" t="s">
        <v>72</v>
      </c>
    </row>
    <row r="17" spans="1:29" s="99" customFormat="1" ht="45" x14ac:dyDescent="0.25">
      <c r="A17" s="75">
        <v>4</v>
      </c>
      <c r="B17" s="76" t="s">
        <v>25</v>
      </c>
      <c r="C17" s="77" t="s">
        <v>27</v>
      </c>
      <c r="D17" s="76" t="s">
        <v>25</v>
      </c>
      <c r="E17" s="77" t="s">
        <v>27</v>
      </c>
      <c r="F17" s="76" t="s">
        <v>25</v>
      </c>
      <c r="G17" s="77" t="s">
        <v>27</v>
      </c>
      <c r="H17" s="76" t="s">
        <v>26</v>
      </c>
      <c r="I17" s="77" t="s">
        <v>27</v>
      </c>
      <c r="J17" s="78" t="s">
        <v>177</v>
      </c>
      <c r="K17" s="86" t="s">
        <v>192</v>
      </c>
      <c r="L17" s="86" t="s">
        <v>192</v>
      </c>
      <c r="M17" s="80">
        <v>0</v>
      </c>
      <c r="N17" s="80">
        <v>0</v>
      </c>
      <c r="O17" s="80">
        <v>2314.1999999999998</v>
      </c>
      <c r="P17" s="81">
        <f t="shared" si="4"/>
        <v>2314.1999999999998</v>
      </c>
      <c r="Q17" s="82">
        <v>0</v>
      </c>
      <c r="R17" s="82">
        <f t="shared" si="1"/>
        <v>0</v>
      </c>
      <c r="S17" s="82">
        <f t="shared" si="2"/>
        <v>0</v>
      </c>
      <c r="T17" s="83">
        <v>0</v>
      </c>
      <c r="U17" s="84">
        <v>1010200</v>
      </c>
      <c r="V17" s="84" t="s">
        <v>72</v>
      </c>
      <c r="W17" s="101" t="s">
        <v>193</v>
      </c>
    </row>
    <row r="18" spans="1:29" s="99" customFormat="1" ht="45" x14ac:dyDescent="0.25">
      <c r="A18" s="75">
        <v>4</v>
      </c>
      <c r="B18" s="76" t="s">
        <v>25</v>
      </c>
      <c r="C18" s="77" t="s">
        <v>27</v>
      </c>
      <c r="D18" s="76" t="s">
        <v>25</v>
      </c>
      <c r="E18" s="77" t="s">
        <v>27</v>
      </c>
      <c r="F18" s="76" t="s">
        <v>25</v>
      </c>
      <c r="G18" s="77" t="s">
        <v>27</v>
      </c>
      <c r="H18" s="76" t="s">
        <v>26</v>
      </c>
      <c r="I18" s="77" t="s">
        <v>27</v>
      </c>
      <c r="J18" s="95" t="s">
        <v>70</v>
      </c>
      <c r="K18" s="86" t="s">
        <v>82</v>
      </c>
      <c r="L18" s="86" t="s">
        <v>91</v>
      </c>
      <c r="M18" s="79">
        <f>8800-8800</f>
        <v>0</v>
      </c>
      <c r="N18" s="80">
        <v>0</v>
      </c>
      <c r="O18" s="80">
        <v>0</v>
      </c>
      <c r="P18" s="81">
        <f t="shared" si="4"/>
        <v>0</v>
      </c>
      <c r="Q18" s="82">
        <v>0</v>
      </c>
      <c r="R18" s="82">
        <f t="shared" si="1"/>
        <v>0</v>
      </c>
      <c r="S18" s="82">
        <f t="shared" si="2"/>
        <v>0</v>
      </c>
      <c r="T18" s="83">
        <v>0</v>
      </c>
      <c r="U18" s="84">
        <v>1010200</v>
      </c>
      <c r="V18" s="84" t="s">
        <v>72</v>
      </c>
      <c r="W18" s="101" t="s">
        <v>198</v>
      </c>
    </row>
    <row r="19" spans="1:29" s="99" customFormat="1" ht="60" x14ac:dyDescent="0.25">
      <c r="A19" s="75">
        <v>4</v>
      </c>
      <c r="B19" s="76" t="s">
        <v>25</v>
      </c>
      <c r="C19" s="77" t="s">
        <v>27</v>
      </c>
      <c r="D19" s="76" t="s">
        <v>25</v>
      </c>
      <c r="E19" s="77" t="s">
        <v>27</v>
      </c>
      <c r="F19" s="76" t="s">
        <v>25</v>
      </c>
      <c r="G19" s="77" t="s">
        <v>27</v>
      </c>
      <c r="H19" s="76" t="s">
        <v>26</v>
      </c>
      <c r="I19" s="77" t="s">
        <v>27</v>
      </c>
      <c r="J19" s="95" t="s">
        <v>129</v>
      </c>
      <c r="K19" s="86" t="s">
        <v>130</v>
      </c>
      <c r="L19" s="86" t="s">
        <v>130</v>
      </c>
      <c r="M19" s="79">
        <f>344387.56+8800</f>
        <v>353187.56</v>
      </c>
      <c r="N19" s="80">
        <v>0</v>
      </c>
      <c r="O19" s="80">
        <v>0</v>
      </c>
      <c r="P19" s="81">
        <f t="shared" si="4"/>
        <v>353187.56</v>
      </c>
      <c r="Q19" s="82">
        <v>0</v>
      </c>
      <c r="R19" s="82">
        <f t="shared" si="1"/>
        <v>0</v>
      </c>
      <c r="S19" s="82">
        <f t="shared" si="2"/>
        <v>0</v>
      </c>
      <c r="T19" s="83">
        <v>0</v>
      </c>
      <c r="U19" s="84">
        <v>1010200</v>
      </c>
      <c r="V19" s="84" t="s">
        <v>72</v>
      </c>
      <c r="W19" s="101" t="s">
        <v>198</v>
      </c>
      <c r="X19" s="100"/>
      <c r="Y19" s="100"/>
      <c r="Z19" s="100"/>
    </row>
    <row r="20" spans="1:29" s="99" customFormat="1" ht="45" x14ac:dyDescent="0.25">
      <c r="A20" s="75">
        <v>4</v>
      </c>
      <c r="B20" s="76" t="s">
        <v>25</v>
      </c>
      <c r="C20" s="77" t="s">
        <v>27</v>
      </c>
      <c r="D20" s="76" t="s">
        <v>25</v>
      </c>
      <c r="E20" s="77" t="s">
        <v>27</v>
      </c>
      <c r="F20" s="76" t="s">
        <v>25</v>
      </c>
      <c r="G20" s="77" t="s">
        <v>27</v>
      </c>
      <c r="H20" s="76" t="s">
        <v>26</v>
      </c>
      <c r="I20" s="77" t="s">
        <v>27</v>
      </c>
      <c r="J20" s="95" t="s">
        <v>83</v>
      </c>
      <c r="K20" s="96" t="s">
        <v>135</v>
      </c>
      <c r="L20" s="96" t="s">
        <v>135</v>
      </c>
      <c r="M20" s="97"/>
      <c r="N20" s="79">
        <f>801302.2-55004.81-163894.89+163894.89-119321.52-39555.21</f>
        <v>587420.65999999992</v>
      </c>
      <c r="O20" s="80">
        <v>-157474.89000000001</v>
      </c>
      <c r="P20" s="104">
        <f t="shared" si="4"/>
        <v>429945.7699999999</v>
      </c>
      <c r="Q20" s="82">
        <f t="shared" ref="Q20" si="5">P20*1.02187567977601</f>
        <v>439351.12598556996</v>
      </c>
      <c r="R20" s="82">
        <f t="shared" si="1"/>
        <v>448962.2305268597</v>
      </c>
      <c r="S20" s="82">
        <f t="shared" si="2"/>
        <v>458802.90871901053</v>
      </c>
      <c r="T20" s="83">
        <v>0</v>
      </c>
      <c r="U20" s="84">
        <v>1010200</v>
      </c>
      <c r="V20" s="84" t="s">
        <v>72</v>
      </c>
      <c r="W20" s="101" t="s">
        <v>184</v>
      </c>
      <c r="X20" s="102" t="s">
        <v>185</v>
      </c>
      <c r="Y20" s="102" t="s">
        <v>186</v>
      </c>
      <c r="Z20" s="102" t="s">
        <v>187</v>
      </c>
      <c r="AA20" s="99" t="s">
        <v>182</v>
      </c>
      <c r="AC20" s="99" t="s">
        <v>183</v>
      </c>
    </row>
    <row r="21" spans="1:29" ht="45" x14ac:dyDescent="0.25">
      <c r="A21" s="75">
        <v>4</v>
      </c>
      <c r="B21" s="76" t="s">
        <v>25</v>
      </c>
      <c r="C21" s="77" t="s">
        <v>27</v>
      </c>
      <c r="D21" s="76" t="s">
        <v>25</v>
      </c>
      <c r="E21" s="77" t="s">
        <v>27</v>
      </c>
      <c r="F21" s="76" t="s">
        <v>25</v>
      </c>
      <c r="G21" s="77" t="s">
        <v>27</v>
      </c>
      <c r="H21" s="76" t="s">
        <v>26</v>
      </c>
      <c r="I21" s="77" t="s">
        <v>27</v>
      </c>
      <c r="J21" s="85" t="s">
        <v>94</v>
      </c>
      <c r="K21" s="86" t="s">
        <v>85</v>
      </c>
      <c r="L21" s="86" t="s">
        <v>85</v>
      </c>
      <c r="M21" s="79">
        <v>6960.36</v>
      </c>
      <c r="N21" s="80">
        <v>0</v>
      </c>
      <c r="O21" s="80">
        <v>0</v>
      </c>
      <c r="P21" s="81">
        <f t="shared" si="4"/>
        <v>6960.36</v>
      </c>
      <c r="Q21" s="82">
        <v>0</v>
      </c>
      <c r="R21" s="82">
        <f t="shared" si="1"/>
        <v>0</v>
      </c>
      <c r="S21" s="82">
        <f t="shared" si="2"/>
        <v>0</v>
      </c>
      <c r="T21" s="83">
        <v>0</v>
      </c>
      <c r="U21" s="84">
        <v>1010200</v>
      </c>
      <c r="V21" s="84" t="s">
        <v>72</v>
      </c>
    </row>
    <row r="22" spans="1:29" s="99" customFormat="1" ht="45" x14ac:dyDescent="0.25">
      <c r="A22" s="75">
        <v>4</v>
      </c>
      <c r="B22" s="76" t="s">
        <v>25</v>
      </c>
      <c r="C22" s="77" t="s">
        <v>27</v>
      </c>
      <c r="D22" s="76" t="s">
        <v>25</v>
      </c>
      <c r="E22" s="77" t="s">
        <v>27</v>
      </c>
      <c r="F22" s="76" t="s">
        <v>25</v>
      </c>
      <c r="G22" s="77" t="s">
        <v>27</v>
      </c>
      <c r="H22" s="76" t="s">
        <v>26</v>
      </c>
      <c r="I22" s="77" t="s">
        <v>27</v>
      </c>
      <c r="J22" s="78" t="s">
        <v>131</v>
      </c>
      <c r="K22" s="86" t="s">
        <v>132</v>
      </c>
      <c r="L22" s="86" t="s">
        <v>132</v>
      </c>
      <c r="M22" s="79">
        <f>201567.85+119321.52+39555.21</f>
        <v>360444.58</v>
      </c>
      <c r="N22" s="80">
        <v>0</v>
      </c>
      <c r="O22" s="80">
        <v>157474.89000000001</v>
      </c>
      <c r="P22" s="104">
        <f t="shared" si="4"/>
        <v>517919.47000000003</v>
      </c>
      <c r="Q22" s="82">
        <v>0</v>
      </c>
      <c r="R22" s="82">
        <f t="shared" si="1"/>
        <v>0</v>
      </c>
      <c r="S22" s="82">
        <f t="shared" si="2"/>
        <v>0</v>
      </c>
      <c r="T22" s="83">
        <v>0</v>
      </c>
      <c r="U22" s="84">
        <v>1010200</v>
      </c>
      <c r="V22" s="84" t="s">
        <v>72</v>
      </c>
      <c r="Y22" s="101" t="s">
        <v>186</v>
      </c>
      <c r="Z22" s="102" t="s">
        <v>187</v>
      </c>
    </row>
    <row r="23" spans="1:29" ht="45" x14ac:dyDescent="0.25">
      <c r="A23" s="16">
        <v>4</v>
      </c>
      <c r="B23" s="12" t="s">
        <v>25</v>
      </c>
      <c r="C23" s="17" t="s">
        <v>27</v>
      </c>
      <c r="D23" s="12" t="s">
        <v>25</v>
      </c>
      <c r="E23" s="17" t="s">
        <v>27</v>
      </c>
      <c r="F23" s="12" t="s">
        <v>25</v>
      </c>
      <c r="G23" s="17" t="s">
        <v>27</v>
      </c>
      <c r="H23" s="12" t="s">
        <v>26</v>
      </c>
      <c r="I23" s="17" t="s">
        <v>27</v>
      </c>
      <c r="J23" s="46" t="s">
        <v>96</v>
      </c>
      <c r="K23" s="24" t="s">
        <v>134</v>
      </c>
      <c r="L23" s="24" t="s">
        <v>134</v>
      </c>
      <c r="M23" s="52">
        <v>0</v>
      </c>
      <c r="N23" s="72">
        <v>160259.32999999999</v>
      </c>
      <c r="O23" s="52">
        <v>0</v>
      </c>
      <c r="P23" s="73">
        <f t="shared" si="4"/>
        <v>160259.32999999999</v>
      </c>
      <c r="Q23" s="25">
        <v>0</v>
      </c>
      <c r="R23" s="25">
        <f t="shared" si="1"/>
        <v>0</v>
      </c>
      <c r="S23" s="25">
        <f t="shared" si="2"/>
        <v>0</v>
      </c>
      <c r="T23" s="26">
        <v>0</v>
      </c>
      <c r="U23" s="31">
        <v>1010200</v>
      </c>
      <c r="V23" s="31" t="s">
        <v>72</v>
      </c>
    </row>
    <row r="24" spans="1:29" s="99" customFormat="1" ht="33" x14ac:dyDescent="0.25">
      <c r="A24" s="75">
        <v>4</v>
      </c>
      <c r="B24" s="76" t="s">
        <v>25</v>
      </c>
      <c r="C24" s="77" t="s">
        <v>27</v>
      </c>
      <c r="D24" s="76" t="s">
        <v>25</v>
      </c>
      <c r="E24" s="77" t="s">
        <v>27</v>
      </c>
      <c r="F24" s="76" t="s">
        <v>25</v>
      </c>
      <c r="G24" s="77" t="s">
        <v>27</v>
      </c>
      <c r="H24" s="76" t="s">
        <v>26</v>
      </c>
      <c r="I24" s="77" t="s">
        <v>27</v>
      </c>
      <c r="J24" s="78" t="s">
        <v>172</v>
      </c>
      <c r="K24" s="86" t="s">
        <v>173</v>
      </c>
      <c r="L24" s="86" t="s">
        <v>173</v>
      </c>
      <c r="M24" s="80">
        <v>0</v>
      </c>
      <c r="N24" s="79">
        <v>6726</v>
      </c>
      <c r="O24" s="80">
        <v>0</v>
      </c>
      <c r="P24" s="81">
        <f t="shared" si="4"/>
        <v>6726</v>
      </c>
      <c r="Q24" s="82"/>
      <c r="R24" s="82"/>
      <c r="S24" s="82"/>
      <c r="T24" s="83"/>
      <c r="U24" s="84"/>
      <c r="V24" s="84"/>
      <c r="W24" s="99" t="s">
        <v>180</v>
      </c>
      <c r="X24" s="100">
        <v>42879</v>
      </c>
      <c r="Y24" s="100"/>
      <c r="Z24" s="100"/>
      <c r="AA24" s="99" t="s">
        <v>181</v>
      </c>
    </row>
    <row r="25" spans="1:29" s="99" customFormat="1" ht="45.75" thickBot="1" x14ac:dyDescent="0.3">
      <c r="A25" s="75">
        <v>4</v>
      </c>
      <c r="B25" s="76" t="s">
        <v>25</v>
      </c>
      <c r="C25" s="77" t="s">
        <v>27</v>
      </c>
      <c r="D25" s="76" t="s">
        <v>25</v>
      </c>
      <c r="E25" s="77" t="s">
        <v>27</v>
      </c>
      <c r="F25" s="76" t="s">
        <v>25</v>
      </c>
      <c r="G25" s="77" t="s">
        <v>27</v>
      </c>
      <c r="H25" s="76" t="s">
        <v>26</v>
      </c>
      <c r="I25" s="77" t="s">
        <v>27</v>
      </c>
      <c r="J25" s="94" t="s">
        <v>97</v>
      </c>
      <c r="K25" s="86" t="s">
        <v>98</v>
      </c>
      <c r="L25" s="86" t="s">
        <v>98</v>
      </c>
      <c r="M25" s="79">
        <v>2053.67</v>
      </c>
      <c r="N25" s="80">
        <v>0</v>
      </c>
      <c r="O25" s="80">
        <v>0</v>
      </c>
      <c r="P25" s="81">
        <f t="shared" si="4"/>
        <v>2053.67</v>
      </c>
      <c r="Q25" s="82">
        <v>0</v>
      </c>
      <c r="R25" s="82">
        <f t="shared" si="1"/>
        <v>0</v>
      </c>
      <c r="S25" s="82">
        <f t="shared" si="2"/>
        <v>0</v>
      </c>
      <c r="T25" s="83">
        <v>0</v>
      </c>
      <c r="U25" s="84">
        <v>1010200</v>
      </c>
      <c r="V25" s="84" t="s">
        <v>72</v>
      </c>
      <c r="W25" s="101" t="s">
        <v>190</v>
      </c>
      <c r="X25" s="103" t="s">
        <v>191</v>
      </c>
      <c r="Y25" s="22"/>
      <c r="Z25" s="98"/>
      <c r="AA25" s="99" t="s">
        <v>182</v>
      </c>
    </row>
    <row r="26" spans="1:29" ht="19.5" thickBot="1" x14ac:dyDescent="0.3">
      <c r="A26" s="29"/>
      <c r="B26" s="30"/>
      <c r="C26" s="29"/>
      <c r="D26" s="30"/>
      <c r="E26" s="29"/>
      <c r="F26" s="30"/>
      <c r="G26" s="29"/>
      <c r="H26" s="30"/>
      <c r="I26" s="29"/>
      <c r="J26" s="48"/>
      <c r="K26" s="28"/>
      <c r="L26" s="66" t="s">
        <v>162</v>
      </c>
      <c r="M26" s="74">
        <f>SUM(M8:M25)</f>
        <v>837018.13</v>
      </c>
      <c r="N26" s="74">
        <f>SUM(N8:N25)</f>
        <v>754405.98999999987</v>
      </c>
      <c r="O26" s="74">
        <f>SUM(O8:O25)</f>
        <v>8922.2000000000116</v>
      </c>
      <c r="P26" s="74">
        <f>SUM(P8:P25)</f>
        <v>1600346.3199999998</v>
      </c>
      <c r="Q26" s="28"/>
      <c r="R26" s="28"/>
      <c r="S26" s="28"/>
      <c r="T26" s="28"/>
      <c r="U26" s="27"/>
      <c r="V26" s="28"/>
    </row>
    <row r="27" spans="1:29" x14ac:dyDescent="0.25">
      <c r="A27" s="153"/>
      <c r="B27" s="153"/>
      <c r="C27" s="153"/>
      <c r="D27" s="153"/>
    </row>
    <row r="28" spans="1:29" x14ac:dyDescent="0.25">
      <c r="P28" s="57"/>
    </row>
    <row r="29" spans="1:29" x14ac:dyDescent="0.25">
      <c r="J29" s="58"/>
      <c r="K29" s="5" t="s">
        <v>138</v>
      </c>
      <c r="L29" s="5"/>
      <c r="M29" s="58"/>
    </row>
    <row r="30" spans="1:29" x14ac:dyDescent="0.25">
      <c r="J30" s="58"/>
      <c r="K30" s="5" t="s">
        <v>139</v>
      </c>
      <c r="L30" s="5"/>
      <c r="M30" s="58"/>
      <c r="P30" s="57"/>
    </row>
    <row r="31" spans="1:29" x14ac:dyDescent="0.25">
      <c r="J31" s="58"/>
      <c r="K31" s="5" t="s">
        <v>102</v>
      </c>
      <c r="L31" s="5"/>
      <c r="M31" s="58"/>
    </row>
    <row r="32" spans="1:29" x14ac:dyDescent="0.25">
      <c r="J32" s="58"/>
      <c r="K32" s="5"/>
      <c r="L32" s="5"/>
      <c r="M32" s="58"/>
    </row>
    <row r="33" spans="1:21" x14ac:dyDescent="0.25">
      <c r="J33" s="58"/>
      <c r="K33" s="58"/>
      <c r="L33" s="58"/>
      <c r="M33" s="58"/>
    </row>
    <row r="34" spans="1:21" x14ac:dyDescent="0.25">
      <c r="J34" s="58"/>
      <c r="K34" s="58"/>
      <c r="L34" s="58"/>
      <c r="M34" s="58"/>
    </row>
    <row r="35" spans="1:21" x14ac:dyDescent="0.25">
      <c r="J35" s="58"/>
      <c r="K35" s="58"/>
      <c r="L35" s="58"/>
      <c r="M35" s="58"/>
    </row>
    <row r="36" spans="1:21" x14ac:dyDescent="0.25">
      <c r="J36" s="58"/>
      <c r="K36" s="58"/>
      <c r="L36" s="58"/>
      <c r="M36" s="58"/>
    </row>
    <row r="37" spans="1:21" x14ac:dyDescent="0.25">
      <c r="J37" s="58"/>
      <c r="K37" s="58"/>
      <c r="L37" s="58"/>
      <c r="M37" s="58"/>
    </row>
    <row r="38" spans="1:21" x14ac:dyDescent="0.25">
      <c r="J38" s="58"/>
      <c r="K38" s="58"/>
      <c r="L38" s="58"/>
      <c r="M38" s="58"/>
    </row>
    <row r="39" spans="1:21" x14ac:dyDescent="0.25">
      <c r="A39" s="22"/>
      <c r="B39" s="22"/>
      <c r="C39" s="22"/>
      <c r="D39" s="22"/>
      <c r="E39" s="22"/>
      <c r="F39" s="22"/>
      <c r="G39" s="22"/>
      <c r="H39" s="22"/>
      <c r="I39" s="22"/>
      <c r="U39" s="22"/>
    </row>
  </sheetData>
  <mergeCells count="20">
    <mergeCell ref="A27:D27"/>
    <mergeCell ref="I6:I7"/>
    <mergeCell ref="J6:J7"/>
    <mergeCell ref="K6:K7"/>
    <mergeCell ref="L6:L7"/>
    <mergeCell ref="A1:K1"/>
    <mergeCell ref="L1:V1"/>
    <mergeCell ref="A6:A7"/>
    <mergeCell ref="B6:B7"/>
    <mergeCell ref="C6:C7"/>
    <mergeCell ref="D6:D7"/>
    <mergeCell ref="E6:E7"/>
    <mergeCell ref="F6:F7"/>
    <mergeCell ref="G6:G7"/>
    <mergeCell ref="H6:H7"/>
    <mergeCell ref="Q6:S6"/>
    <mergeCell ref="T6:T7"/>
    <mergeCell ref="U6:V6"/>
    <mergeCell ref="M6:O6"/>
    <mergeCell ref="P6:P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Remuneraciones</vt:lpstr>
      <vt:lpstr>Financiamiento</vt:lpstr>
      <vt:lpstr>POA REF. CAPITAL</vt:lpstr>
      <vt:lpstr>POA REF. 15 BINES Y SERV.</vt:lpstr>
      <vt:lpstr>POA REF. 14-2017 INVERSION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kcueva</dc:creator>
  <cp:lastModifiedBy>INTEL</cp:lastModifiedBy>
  <cp:lastPrinted>2017-10-02T20:36:12Z</cp:lastPrinted>
  <dcterms:created xsi:type="dcterms:W3CDTF">2016-07-26T15:14:18Z</dcterms:created>
  <dcterms:modified xsi:type="dcterms:W3CDTF">2018-04-16T20:36:41Z</dcterms:modified>
</cp:coreProperties>
</file>